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schválené výdaje rok 2009" sheetId="1" r:id="rId1"/>
    <sheet name="schválené příjmy rok 2009" sheetId="2" r:id="rId2"/>
    <sheet name="Příjmy" sheetId="3" r:id="rId3"/>
    <sheet name="Výdaje" sheetId="4" r:id="rId4"/>
    <sheet name="Návrh příjmy rok 2009" sheetId="5" r:id="rId5"/>
    <sheet name="návrh výdaje rok 2009" sheetId="6" r:id="rId6"/>
    <sheet name="Příjmy výhled 2005-2010" sheetId="7" r:id="rId7"/>
    <sheet name="Výdaje výhled 2005-2010" sheetId="8" r:id="rId8"/>
  </sheets>
  <definedNames/>
  <calcPr fullCalcOnLoad="1"/>
</workbook>
</file>

<file path=xl/sharedStrings.xml><?xml version="1.0" encoding="utf-8"?>
<sst xmlns="http://schemas.openxmlformats.org/spreadsheetml/2006/main" count="914" uniqueCount="167">
  <si>
    <t>Veřejné osvětlení</t>
  </si>
  <si>
    <t>Tělovýchova a koupaliště</t>
  </si>
  <si>
    <t>Bytové hospodářství</t>
  </si>
  <si>
    <t>Požární ochrana</t>
  </si>
  <si>
    <t>Odvoz odpadů</t>
  </si>
  <si>
    <t>Nebezpečný odpad</t>
  </si>
  <si>
    <t>komunální služby</t>
  </si>
  <si>
    <t>Knihovna</t>
  </si>
  <si>
    <t>Kultura</t>
  </si>
  <si>
    <t>Základní škola</t>
  </si>
  <si>
    <t>Mateřská škola</t>
  </si>
  <si>
    <t>pitná voda</t>
  </si>
  <si>
    <t>Péče o vzhled obce</t>
  </si>
  <si>
    <t>Rozhlas</t>
  </si>
  <si>
    <t>individuální doprava</t>
  </si>
  <si>
    <t>Obecní zastupitelstvo</t>
  </si>
  <si>
    <t>Vnitřní zpráva</t>
  </si>
  <si>
    <t xml:space="preserve"> </t>
  </si>
  <si>
    <t>Součty</t>
  </si>
  <si>
    <t>nákup zboží za účelem prod</t>
  </si>
  <si>
    <t>Elektrická energie</t>
  </si>
  <si>
    <t>Údržba</t>
  </si>
  <si>
    <t>Mzdové náklady</t>
  </si>
  <si>
    <t>Mzdové náklady-odměny</t>
  </si>
  <si>
    <t>Materiál</t>
  </si>
  <si>
    <t>Plyn</t>
  </si>
  <si>
    <t>Služby</t>
  </si>
  <si>
    <t>DHIM</t>
  </si>
  <si>
    <t>ostatní úroky a fín. výdaje</t>
  </si>
  <si>
    <t xml:space="preserve"> zákonné pojištění</t>
  </si>
  <si>
    <t>PHM</t>
  </si>
  <si>
    <t>konzultace,poradensřtví</t>
  </si>
  <si>
    <t>Poštovné</t>
  </si>
  <si>
    <t>Pohoštění</t>
  </si>
  <si>
    <t>Voda</t>
  </si>
  <si>
    <t>Telefon</t>
  </si>
  <si>
    <t>Poplatky,kolky</t>
  </si>
  <si>
    <t>Sankce a penále</t>
  </si>
  <si>
    <t>Cestovné</t>
  </si>
  <si>
    <t>Školení</t>
  </si>
  <si>
    <t>Knihy a literatura</t>
  </si>
  <si>
    <t>výpočetní technika</t>
  </si>
  <si>
    <t>Věcné dary</t>
  </si>
  <si>
    <t>Ostatní transfery obyvatelstvu</t>
  </si>
  <si>
    <t>Individulení doprava</t>
  </si>
  <si>
    <t>Daně a poplatky</t>
  </si>
  <si>
    <t>Služby peněžních ústavů.</t>
  </si>
  <si>
    <t>Odkup pozemků</t>
  </si>
  <si>
    <t>Pokuty</t>
  </si>
  <si>
    <t>Příspěvek do svazku obcí</t>
  </si>
  <si>
    <t xml:space="preserve">Neinvest.příspěvky </t>
  </si>
  <si>
    <t>Služby zpracování dat</t>
  </si>
  <si>
    <t>Dotace neziskovým organizacím</t>
  </si>
  <si>
    <t>Dotace a příspěvky</t>
  </si>
  <si>
    <t>Zdravotní pojištění</t>
  </si>
  <si>
    <t>Sociální pojištění</t>
  </si>
  <si>
    <t>Příjmy</t>
  </si>
  <si>
    <t>%</t>
  </si>
  <si>
    <t>Odd/par</t>
  </si>
  <si>
    <t>pol</t>
  </si>
  <si>
    <t>Náplň účtu</t>
  </si>
  <si>
    <t>Plán</t>
  </si>
  <si>
    <t>Skutečnost</t>
  </si>
  <si>
    <t>Daň z příjmu FO závislá činnost</t>
  </si>
  <si>
    <t>Daň z příjmu FO samostaně výdělečně činných</t>
  </si>
  <si>
    <t>Daň z příjmu FO kapitálový výnos</t>
  </si>
  <si>
    <t>Daň z příjmu PO</t>
  </si>
  <si>
    <t>Daň z příjmů PO - Obec</t>
  </si>
  <si>
    <t>Příjem z DPH</t>
  </si>
  <si>
    <t>Správní poplatky</t>
  </si>
  <si>
    <t>Výběr poplatků za svoz odpadů</t>
  </si>
  <si>
    <t>Poplatek ze psů</t>
  </si>
  <si>
    <t>Poplatek za používání veřejného prostranství</t>
  </si>
  <si>
    <t>Poplatek ze vstupného</t>
  </si>
  <si>
    <t>Místní poplatky</t>
  </si>
  <si>
    <t>Ostatní daně a poplatky</t>
  </si>
  <si>
    <t>Daň z nemovitostí</t>
  </si>
  <si>
    <t>Převod ze sociálního fondu</t>
  </si>
  <si>
    <t>Tř.1</t>
  </si>
  <si>
    <t>Daňové příjmy</t>
  </si>
  <si>
    <t>Vodné</t>
  </si>
  <si>
    <t>Příjmy ze školného MŠ</t>
  </si>
  <si>
    <t>Hřbitovní poplatky</t>
  </si>
  <si>
    <t>příjmy z prodeje pozemků</t>
  </si>
  <si>
    <t>Ostatní příjmy</t>
  </si>
  <si>
    <t>Prodej knih</t>
  </si>
  <si>
    <t>Prodej zboží</t>
  </si>
  <si>
    <t>Příjmy z pronájmu pozemků</t>
  </si>
  <si>
    <t xml:space="preserve">  </t>
  </si>
  <si>
    <t>Nájem z nebytových prostor</t>
  </si>
  <si>
    <t>Nájem z bytů</t>
  </si>
  <si>
    <t>Příjmy z pronájmu majetku</t>
  </si>
  <si>
    <t>Příjmy z úroků</t>
  </si>
  <si>
    <t>Příjmy z dividend</t>
  </si>
  <si>
    <t>Vratky za elektrický proud</t>
  </si>
  <si>
    <t>Příjmy z prodeje neinvestičního majetku (DKP)</t>
  </si>
  <si>
    <t>Příjmy z úhrad vydobývacích prostorů</t>
  </si>
  <si>
    <t>Vratky za plyn</t>
  </si>
  <si>
    <t>Vratky z minulého roku</t>
  </si>
  <si>
    <t>Tř.2</t>
  </si>
  <si>
    <t>Nedaňové příjmy</t>
  </si>
  <si>
    <t>Příjmy z prodeje pozemků</t>
  </si>
  <si>
    <t>Příjmy z prodeje investičního majetku</t>
  </si>
  <si>
    <t>Tř.3</t>
  </si>
  <si>
    <t>Kapitálové příjmy</t>
  </si>
  <si>
    <t>Neinvestiční přijaté dotace ze SR</t>
  </si>
  <si>
    <t>Tř. 4</t>
  </si>
  <si>
    <t>Přijaté dodace</t>
  </si>
  <si>
    <t>Převod zůstatků u min.roku</t>
  </si>
  <si>
    <t>Tř. 8</t>
  </si>
  <si>
    <t xml:space="preserve">Financování </t>
  </si>
  <si>
    <t>Tř.1-4</t>
  </si>
  <si>
    <t>Příjmy celkem</t>
  </si>
  <si>
    <t xml:space="preserve">   </t>
  </si>
  <si>
    <t>Neinvestiční dotace ze SR</t>
  </si>
  <si>
    <t>Otevření úvěru</t>
  </si>
  <si>
    <t>Nájem z hřiště</t>
  </si>
  <si>
    <t>Provoz veřejné dopravy</t>
  </si>
  <si>
    <t>Výdaje na dopravní obslužnost</t>
  </si>
  <si>
    <t>Ostatní záležitosti pozemních komunikací</t>
  </si>
  <si>
    <t>Budovy a stavby</t>
  </si>
  <si>
    <t>Ochrané pomůcky</t>
  </si>
  <si>
    <t>Programové vybavení</t>
  </si>
  <si>
    <t>Vratky VRÚU posk.v min.letech</t>
  </si>
  <si>
    <t>Ostatní neinv.dotace veř.rozp.územní úrovně</t>
  </si>
  <si>
    <t>Ostatní činnost</t>
  </si>
  <si>
    <t>Finanční činnost min.let</t>
  </si>
  <si>
    <t>Splátky úvěru</t>
  </si>
  <si>
    <t>Zastupitelstvo</t>
  </si>
  <si>
    <t>Ostatní osobní náklady</t>
  </si>
  <si>
    <t>Rozpočet obce Hradčany-Kobeřice na rok 2005 stav k 5/2005</t>
  </si>
  <si>
    <t>k 5/2005</t>
  </si>
  <si>
    <t>Rozpočtové výdaje  rozpočtu 05/2005</t>
  </si>
  <si>
    <t>Neinvest.příspěvky ostatním přís.</t>
  </si>
  <si>
    <t>Pamárky</t>
  </si>
  <si>
    <t>Individuální doprav</t>
  </si>
  <si>
    <t>Nevyčerpá částka úvěru</t>
  </si>
  <si>
    <t>Výhled výdajů na roky 2007-2010 rozpočtu obce Hradčany-Kobeřice</t>
  </si>
  <si>
    <t>Výhled příjmů Obce Hradčany-Kobeřice na léta 2007-2010</t>
  </si>
  <si>
    <t>Vratky z dotací na volby</t>
  </si>
  <si>
    <t>Přijaté dary na investice</t>
  </si>
  <si>
    <t>Doprava a ostatní služby</t>
  </si>
  <si>
    <t>Neinvestiční dotace cirkvím a náb.sdr.spol</t>
  </si>
  <si>
    <t>Knihy,tiskoviny,literatura</t>
  </si>
  <si>
    <t>Úroky vlastní</t>
  </si>
  <si>
    <t>Telekomunikační služby</t>
  </si>
  <si>
    <t>Zaplacené sankce</t>
  </si>
  <si>
    <t>ND nezisk apod.organ</t>
  </si>
  <si>
    <t>Nebytové hospodářství</t>
  </si>
  <si>
    <t>elektřina</t>
  </si>
  <si>
    <t>Sňato dne :</t>
  </si>
  <si>
    <t>Ostatní úroky a finanční výdaje</t>
  </si>
  <si>
    <t>opravy a udržování</t>
  </si>
  <si>
    <t>Daně a poplatky státnímu rozpoč.</t>
  </si>
  <si>
    <t>Budovy, haly, stavby</t>
  </si>
  <si>
    <t>Sňato dne:</t>
  </si>
  <si>
    <t>Návrh rozpočtu  obce Hradčany-Kobeřice na rok 2009</t>
  </si>
  <si>
    <t>4. splátka  úvěru</t>
  </si>
  <si>
    <t>Vyvěšeno   2.12.2008</t>
  </si>
  <si>
    <t>Občané mohou své připomínky nahlásit v kanceláři obecního úřadu do 18.12.2008</t>
  </si>
  <si>
    <t>dotace vlastní pokladně</t>
  </si>
  <si>
    <t>Návrh rozpočtu obce Hradčany-Kobeřice  na rok 2009                             Výdaje</t>
  </si>
  <si>
    <t>Vyvěšeno dne 2.12.2008</t>
  </si>
  <si>
    <t xml:space="preserve"> Veřejná vyhláška</t>
  </si>
  <si>
    <t>Schváleno usnesením ZO Hradčany-Kobeřice č. 60/2008 dne 19.12.2008</t>
  </si>
  <si>
    <t>Schválený rozpočet obce Hradčany-Kobeřice na rok 2009 výdaje</t>
  </si>
  <si>
    <t>Rozpočet  obce Hradčany-Kobeřice na rok 2009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</si>
</sst>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.##0.00,&quot;Kč&quot;"/>
    <numFmt numFmtId="167" formatCode="#,##0_ ;\-#,##0\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2" borderId="5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4" borderId="1" xfId="0" applyFill="1" applyBorder="1" applyAlignment="1">
      <alignment horizontal="left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5" borderId="15" xfId="0" applyFill="1" applyBorder="1" applyAlignment="1">
      <alignment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6" fontId="5" fillId="5" borderId="17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left"/>
    </xf>
    <xf numFmtId="2" fontId="0" fillId="0" borderId="14" xfId="0" applyNumberFormat="1" applyBorder="1" applyAlignment="1">
      <alignment/>
    </xf>
    <xf numFmtId="0" fontId="0" fillId="0" borderId="4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0" fontId="1" fillId="3" borderId="22" xfId="0" applyFont="1" applyFill="1" applyBorder="1" applyAlignment="1">
      <alignment horizontal="left"/>
    </xf>
    <xf numFmtId="0" fontId="1" fillId="3" borderId="23" xfId="0" applyFont="1" applyFill="1" applyBorder="1" applyAlignment="1">
      <alignment/>
    </xf>
    <xf numFmtId="3" fontId="1" fillId="3" borderId="24" xfId="0" applyNumberFormat="1" applyFont="1" applyFill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11" xfId="0" applyFill="1" applyBorder="1" applyAlignment="1">
      <alignment/>
    </xf>
    <xf numFmtId="3" fontId="0" fillId="0" borderId="12" xfId="0" applyNumberFormat="1" applyFill="1" applyBorder="1" applyAlignment="1">
      <alignment/>
    </xf>
    <xf numFmtId="167" fontId="1" fillId="3" borderId="24" xfId="0" applyNumberFormat="1" applyFont="1" applyFill="1" applyBorder="1" applyAlignment="1">
      <alignment horizontal="right"/>
    </xf>
    <xf numFmtId="167" fontId="2" fillId="0" borderId="26" xfId="0" applyNumberFormat="1" applyFont="1" applyBorder="1" applyAlignment="1">
      <alignment horizontal="right"/>
    </xf>
    <xf numFmtId="0" fontId="1" fillId="3" borderId="22" xfId="0" applyFont="1" applyFill="1" applyBorder="1" applyAlignment="1">
      <alignment/>
    </xf>
    <xf numFmtId="167" fontId="1" fillId="3" borderId="2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2" fontId="0" fillId="0" borderId="27" xfId="0" applyNumberFormat="1" applyBorder="1" applyAlignment="1">
      <alignment/>
    </xf>
    <xf numFmtId="0" fontId="1" fillId="3" borderId="28" xfId="0" applyFont="1" applyFill="1" applyBorder="1" applyAlignment="1">
      <alignment/>
    </xf>
    <xf numFmtId="167" fontId="0" fillId="0" borderId="14" xfId="0" applyNumberFormat="1" applyFont="1" applyFill="1" applyBorder="1" applyAlignment="1">
      <alignment/>
    </xf>
    <xf numFmtId="167" fontId="0" fillId="0" borderId="29" xfId="0" applyNumberFormat="1" applyFont="1" applyFill="1" applyBorder="1" applyAlignment="1">
      <alignment/>
    </xf>
    <xf numFmtId="0" fontId="1" fillId="6" borderId="30" xfId="0" applyFont="1" applyFill="1" applyBorder="1" applyAlignment="1">
      <alignment/>
    </xf>
    <xf numFmtId="0" fontId="1" fillId="6" borderId="31" xfId="0" applyFont="1" applyFill="1" applyBorder="1" applyAlignment="1">
      <alignment/>
    </xf>
    <xf numFmtId="167" fontId="1" fillId="6" borderId="32" xfId="0" applyNumberFormat="1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6" fillId="7" borderId="33" xfId="0" applyFont="1" applyFill="1" applyBorder="1" applyAlignment="1">
      <alignment/>
    </xf>
    <xf numFmtId="167" fontId="1" fillId="7" borderId="34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5" fillId="5" borderId="17" xfId="0" applyFont="1" applyFill="1" applyBorder="1" applyAlignment="1">
      <alignment horizontal="left"/>
    </xf>
    <xf numFmtId="167" fontId="2" fillId="0" borderId="14" xfId="0" applyNumberFormat="1" applyFont="1" applyFill="1" applyBorder="1" applyAlignment="1">
      <alignment horizontal="right"/>
    </xf>
    <xf numFmtId="2" fontId="0" fillId="0" borderId="35" xfId="0" applyNumberFormat="1" applyBorder="1" applyAlignment="1">
      <alignment/>
    </xf>
    <xf numFmtId="167" fontId="1" fillId="3" borderId="36" xfId="0" applyNumberFormat="1" applyFont="1" applyFill="1" applyBorder="1" applyAlignment="1">
      <alignment/>
    </xf>
    <xf numFmtId="2" fontId="0" fillId="3" borderId="12" xfId="0" applyNumberFormat="1" applyFill="1" applyBorder="1" applyAlignment="1">
      <alignment/>
    </xf>
    <xf numFmtId="2" fontId="0" fillId="3" borderId="36" xfId="0" applyNumberFormat="1" applyFill="1" applyBorder="1" applyAlignment="1">
      <alignment/>
    </xf>
    <xf numFmtId="2" fontId="0" fillId="6" borderId="35" xfId="0" applyNumberFormat="1" applyFill="1" applyBorder="1" applyAlignment="1">
      <alignment/>
    </xf>
    <xf numFmtId="2" fontId="0" fillId="7" borderId="16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0" fontId="0" fillId="0" borderId="25" xfId="0" applyBorder="1" applyAlignment="1">
      <alignment horizontal="center"/>
    </xf>
    <xf numFmtId="3" fontId="0" fillId="0" borderId="0" xfId="0" applyNumberFormat="1" applyFill="1" applyBorder="1" applyAlignment="1">
      <alignment/>
    </xf>
    <xf numFmtId="2" fontId="0" fillId="0" borderId="37" xfId="0" applyNumberFormat="1" applyBorder="1" applyAlignment="1">
      <alignment/>
    </xf>
    <xf numFmtId="0" fontId="0" fillId="7" borderId="18" xfId="0" applyFill="1" applyBorder="1" applyAlignment="1">
      <alignment horizontal="left"/>
    </xf>
    <xf numFmtId="0" fontId="3" fillId="7" borderId="18" xfId="0" applyFont="1" applyFill="1" applyBorder="1" applyAlignment="1">
      <alignment horizontal="left"/>
    </xf>
    <xf numFmtId="0" fontId="2" fillId="7" borderId="13" xfId="0" applyFont="1" applyFill="1" applyBorder="1" applyAlignment="1">
      <alignment/>
    </xf>
    <xf numFmtId="3" fontId="3" fillId="7" borderId="14" xfId="0" applyNumberFormat="1" applyFont="1" applyFill="1" applyBorder="1" applyAlignment="1">
      <alignment/>
    </xf>
    <xf numFmtId="0" fontId="3" fillId="7" borderId="13" xfId="0" applyFont="1" applyFill="1" applyBorder="1" applyAlignment="1">
      <alignment/>
    </xf>
    <xf numFmtId="0" fontId="2" fillId="7" borderId="18" xfId="0" applyFont="1" applyFill="1" applyBorder="1" applyAlignment="1">
      <alignment horizontal="left"/>
    </xf>
    <xf numFmtId="0" fontId="3" fillId="7" borderId="18" xfId="0" applyFont="1" applyFill="1" applyBorder="1" applyAlignment="1">
      <alignment horizontal="left"/>
    </xf>
    <xf numFmtId="0" fontId="3" fillId="7" borderId="13" xfId="0" applyFont="1" applyFill="1" applyBorder="1" applyAlignment="1">
      <alignment/>
    </xf>
    <xf numFmtId="167" fontId="3" fillId="7" borderId="14" xfId="0" applyNumberFormat="1" applyFont="1" applyFill="1" applyBorder="1" applyAlignment="1">
      <alignment horizontal="right"/>
    </xf>
    <xf numFmtId="0" fontId="3" fillId="7" borderId="25" xfId="0" applyFont="1" applyFill="1" applyBorder="1" applyAlignment="1">
      <alignment horizontal="left"/>
    </xf>
    <xf numFmtId="0" fontId="3" fillId="7" borderId="11" xfId="0" applyFont="1" applyFill="1" applyBorder="1" applyAlignment="1">
      <alignment/>
    </xf>
    <xf numFmtId="3" fontId="3" fillId="7" borderId="12" xfId="0" applyNumberFormat="1" applyFont="1" applyFill="1" applyBorder="1" applyAlignment="1">
      <alignment/>
    </xf>
    <xf numFmtId="0" fontId="1" fillId="7" borderId="7" xfId="0" applyFont="1" applyFill="1" applyBorder="1" applyAlignment="1">
      <alignment horizontal="left"/>
    </xf>
    <xf numFmtId="0" fontId="1" fillId="7" borderId="5" xfId="0" applyFont="1" applyFill="1" applyBorder="1" applyAlignment="1">
      <alignment/>
    </xf>
    <xf numFmtId="167" fontId="1" fillId="7" borderId="26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left"/>
    </xf>
    <xf numFmtId="0" fontId="1" fillId="3" borderId="5" xfId="0" applyFont="1" applyFill="1" applyBorder="1" applyAlignment="1">
      <alignment/>
    </xf>
    <xf numFmtId="167" fontId="1" fillId="3" borderId="26" xfId="0" applyNumberFormat="1" applyFont="1" applyFill="1" applyBorder="1" applyAlignment="1">
      <alignment horizontal="right"/>
    </xf>
    <xf numFmtId="2" fontId="0" fillId="3" borderId="35" xfId="0" applyNumberFormat="1" applyFill="1" applyBorder="1" applyAlignment="1">
      <alignment/>
    </xf>
    <xf numFmtId="0" fontId="0" fillId="0" borderId="4" xfId="0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167" fontId="0" fillId="0" borderId="39" xfId="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42" xfId="0" applyBorder="1" applyAlignment="1">
      <alignment horizontal="centerContinuous"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3" borderId="43" xfId="0" applyNumberFormat="1" applyFill="1" applyBorder="1" applyAlignment="1">
      <alignment horizontal="left"/>
    </xf>
    <xf numFmtId="3" fontId="7" fillId="0" borderId="44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38" xfId="0" applyFill="1" applyBorder="1" applyAlignment="1">
      <alignment/>
    </xf>
    <xf numFmtId="0" fontId="0" fillId="0" borderId="9" xfId="0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4" borderId="9" xfId="0" applyFill="1" applyBorder="1" applyAlignment="1">
      <alignment horizontal="left"/>
    </xf>
    <xf numFmtId="3" fontId="7" fillId="0" borderId="47" xfId="0" applyNumberFormat="1" applyFont="1" applyBorder="1" applyAlignment="1">
      <alignment/>
    </xf>
    <xf numFmtId="0" fontId="0" fillId="0" borderId="48" xfId="0" applyBorder="1" applyAlignment="1">
      <alignment/>
    </xf>
    <xf numFmtId="3" fontId="0" fillId="0" borderId="48" xfId="0" applyNumberFormat="1" applyFill="1" applyBorder="1" applyAlignment="1">
      <alignment/>
    </xf>
    <xf numFmtId="0" fontId="0" fillId="0" borderId="48" xfId="0" applyFill="1" applyBorder="1" applyAlignment="1">
      <alignment/>
    </xf>
    <xf numFmtId="0" fontId="0" fillId="8" borderId="48" xfId="0" applyFill="1" applyBorder="1" applyAlignment="1">
      <alignment/>
    </xf>
    <xf numFmtId="3" fontId="0" fillId="0" borderId="49" xfId="0" applyNumberFormat="1" applyFill="1" applyBorder="1" applyAlignment="1">
      <alignment/>
    </xf>
    <xf numFmtId="0" fontId="0" fillId="0" borderId="40" xfId="0" applyBorder="1" applyAlignment="1">
      <alignment horizontal="left"/>
    </xf>
    <xf numFmtId="3" fontId="0" fillId="0" borderId="50" xfId="0" applyNumberFormat="1" applyFill="1" applyBorder="1" applyAlignment="1">
      <alignment/>
    </xf>
    <xf numFmtId="3" fontId="0" fillId="9" borderId="23" xfId="0" applyNumberFormat="1" applyFill="1" applyBorder="1" applyAlignment="1">
      <alignment/>
    </xf>
    <xf numFmtId="3" fontId="0" fillId="9" borderId="51" xfId="0" applyNumberFormat="1" applyFill="1" applyBorder="1" applyAlignment="1">
      <alignment/>
    </xf>
    <xf numFmtId="3" fontId="0" fillId="9" borderId="22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3" xfId="0" applyBorder="1" applyAlignment="1">
      <alignment/>
    </xf>
    <xf numFmtId="3" fontId="0" fillId="0" borderId="54" xfId="0" applyNumberFormat="1" applyFill="1" applyBorder="1" applyAlignment="1">
      <alignment/>
    </xf>
    <xf numFmtId="3" fontId="0" fillId="2" borderId="36" xfId="0" applyNumberFormat="1" applyFill="1" applyBorder="1" applyAlignment="1">
      <alignment/>
    </xf>
    <xf numFmtId="3" fontId="0" fillId="2" borderId="35" xfId="0" applyNumberFormat="1" applyFill="1" applyBorder="1" applyAlignment="1">
      <alignment/>
    </xf>
    <xf numFmtId="3" fontId="7" fillId="0" borderId="55" xfId="0" applyNumberFormat="1" applyFont="1" applyBorder="1" applyAlignment="1">
      <alignment/>
    </xf>
    <xf numFmtId="3" fontId="7" fillId="0" borderId="56" xfId="0" applyNumberFormat="1" applyFont="1" applyBorder="1" applyAlignment="1">
      <alignment/>
    </xf>
    <xf numFmtId="3" fontId="7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Border="1" applyAlignment="1">
      <alignment/>
    </xf>
    <xf numFmtId="3" fontId="0" fillId="0" borderId="61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2" xfId="0" applyBorder="1" applyAlignment="1">
      <alignment/>
    </xf>
    <xf numFmtId="3" fontId="0" fillId="0" borderId="63" xfId="0" applyNumberFormat="1" applyFill="1" applyBorder="1" applyAlignment="1">
      <alignment/>
    </xf>
    <xf numFmtId="0" fontId="0" fillId="0" borderId="64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6" xfId="0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2" fillId="7" borderId="13" xfId="0" applyFont="1" applyFill="1" applyBorder="1" applyAlignment="1">
      <alignment/>
    </xf>
    <xf numFmtId="167" fontId="3" fillId="7" borderId="14" xfId="0" applyNumberFormat="1" applyFont="1" applyFill="1" applyBorder="1" applyAlignment="1">
      <alignment horizontal="right"/>
    </xf>
    <xf numFmtId="3" fontId="7" fillId="0" borderId="65" xfId="0" applyNumberFormat="1" applyFont="1" applyBorder="1" applyAlignment="1">
      <alignment/>
    </xf>
    <xf numFmtId="3" fontId="7" fillId="0" borderId="66" xfId="0" applyNumberFormat="1" applyFont="1" applyBorder="1" applyAlignment="1">
      <alignment/>
    </xf>
    <xf numFmtId="3" fontId="7" fillId="0" borderId="67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68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3" fontId="0" fillId="0" borderId="27" xfId="0" applyNumberFormat="1" applyBorder="1" applyAlignment="1">
      <alignment/>
    </xf>
    <xf numFmtId="2" fontId="0" fillId="0" borderId="69" xfId="0" applyNumberFormat="1" applyBorder="1" applyAlignment="1">
      <alignment/>
    </xf>
    <xf numFmtId="0" fontId="10" fillId="0" borderId="70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0" xfId="0" applyAlignment="1">
      <alignment/>
    </xf>
    <xf numFmtId="0" fontId="11" fillId="0" borderId="8" xfId="0" applyFont="1" applyBorder="1" applyAlignment="1">
      <alignment horizontal="center" textRotation="90" wrapText="1"/>
    </xf>
    <xf numFmtId="0" fontId="11" fillId="0" borderId="9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8" xfId="0" applyFont="1" applyBorder="1" applyAlignment="1">
      <alignment horizontal="center" textRotation="90" wrapText="1"/>
    </xf>
    <xf numFmtId="0" fontId="9" fillId="0" borderId="9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10" fillId="0" borderId="43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/>
    </xf>
    <xf numFmtId="0" fontId="13" fillId="0" borderId="3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65"/>
  <sheetViews>
    <sheetView zoomScale="80" zoomScaleNormal="80" workbookViewId="0" topLeftCell="A7">
      <selection activeCell="B1" sqref="B1:Z54"/>
    </sheetView>
  </sheetViews>
  <sheetFormatPr defaultColWidth="9.140625" defaultRowHeight="12.75"/>
  <cols>
    <col min="1" max="1" width="0.13671875" style="0" customWidth="1"/>
    <col min="2" max="2" width="30.00390625" style="0" customWidth="1"/>
    <col min="3" max="3" width="6.140625" style="5" customWidth="1"/>
    <col min="4" max="5" width="5.57421875" style="0" customWidth="1"/>
    <col min="6" max="7" width="5.57421875" style="0" hidden="1" customWidth="1"/>
    <col min="8" max="8" width="5.57421875" style="0" customWidth="1"/>
    <col min="9" max="9" width="5.57421875" style="0" hidden="1" customWidth="1"/>
    <col min="10" max="22" width="5.57421875" style="0" customWidth="1"/>
    <col min="23" max="23" width="6.57421875" style="0" customWidth="1"/>
    <col min="24" max="24" width="5.57421875" style="0" hidden="1" customWidth="1"/>
    <col min="25" max="25" width="5.57421875" style="0" customWidth="1"/>
    <col min="26" max="26" width="6.57421875" style="0" customWidth="1"/>
  </cols>
  <sheetData>
    <row r="1" spans="2:28" ht="39.75" customHeight="1">
      <c r="B1" s="167" t="s">
        <v>165</v>
      </c>
      <c r="C1" s="11"/>
      <c r="D1" s="165" t="s">
        <v>119</v>
      </c>
      <c r="E1" s="165" t="s">
        <v>117</v>
      </c>
      <c r="F1" s="165" t="s">
        <v>11</v>
      </c>
      <c r="G1" s="165" t="s">
        <v>10</v>
      </c>
      <c r="H1" s="165" t="s">
        <v>9</v>
      </c>
      <c r="I1" s="165" t="s">
        <v>7</v>
      </c>
      <c r="J1" s="165" t="s">
        <v>8</v>
      </c>
      <c r="K1" s="165" t="s">
        <v>134</v>
      </c>
      <c r="L1" s="165" t="s">
        <v>1</v>
      </c>
      <c r="M1" s="165" t="s">
        <v>2</v>
      </c>
      <c r="N1" s="165" t="s">
        <v>148</v>
      </c>
      <c r="O1" s="165" t="s">
        <v>0</v>
      </c>
      <c r="P1" s="165" t="s">
        <v>6</v>
      </c>
      <c r="Q1" s="165" t="s">
        <v>5</v>
      </c>
      <c r="R1" s="165" t="s">
        <v>4</v>
      </c>
      <c r="S1" s="165" t="s">
        <v>12</v>
      </c>
      <c r="T1" s="165" t="s">
        <v>14</v>
      </c>
      <c r="U1" s="165" t="s">
        <v>3</v>
      </c>
      <c r="V1" s="165" t="s">
        <v>15</v>
      </c>
      <c r="W1" s="165" t="s">
        <v>16</v>
      </c>
      <c r="X1" s="165" t="s">
        <v>126</v>
      </c>
      <c r="Y1" s="165" t="s">
        <v>125</v>
      </c>
      <c r="Z1" t="s">
        <v>17</v>
      </c>
      <c r="AA1" t="s">
        <v>17</v>
      </c>
      <c r="AB1" t="s">
        <v>17</v>
      </c>
    </row>
    <row r="2" spans="2:28" ht="12.75" customHeight="1">
      <c r="B2" s="168"/>
      <c r="C2" s="12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71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AA2" t="s">
        <v>17</v>
      </c>
      <c r="AB2" t="s">
        <v>17</v>
      </c>
    </row>
    <row r="3" spans="2:30" ht="25.5" customHeight="1" thickBot="1">
      <c r="B3" s="169"/>
      <c r="C3" s="13"/>
      <c r="D3" s="166"/>
      <c r="E3" s="166"/>
      <c r="F3" s="170"/>
      <c r="G3" s="170"/>
      <c r="H3" s="170"/>
      <c r="I3" s="170"/>
      <c r="J3" s="170"/>
      <c r="K3" s="170"/>
      <c r="L3" s="170"/>
      <c r="M3" s="170"/>
      <c r="N3" s="172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AA3" t="s">
        <v>17</v>
      </c>
      <c r="AB3" t="s">
        <v>17</v>
      </c>
      <c r="AC3" t="s">
        <v>17</v>
      </c>
      <c r="AD3" t="s">
        <v>17</v>
      </c>
    </row>
    <row r="4" spans="2:27" ht="12.75">
      <c r="B4" s="9" t="s">
        <v>18</v>
      </c>
      <c r="C4" s="95"/>
      <c r="D4" s="114">
        <f>SUM(D6:D51)</f>
        <v>0</v>
      </c>
      <c r="E4" s="114">
        <f>SUM(E6:E51)</f>
        <v>15</v>
      </c>
      <c r="F4" s="114">
        <f aca="true" t="shared" si="0" ref="F4:Y4">SUM(F6:F51)</f>
        <v>0</v>
      </c>
      <c r="G4" s="114">
        <f t="shared" si="0"/>
        <v>0</v>
      </c>
      <c r="H4" s="114">
        <f t="shared" si="0"/>
        <v>250</v>
      </c>
      <c r="I4" s="114">
        <f t="shared" si="0"/>
        <v>0</v>
      </c>
      <c r="J4" s="114">
        <f t="shared" si="0"/>
        <v>37</v>
      </c>
      <c r="K4" s="114">
        <f t="shared" si="0"/>
        <v>177</v>
      </c>
      <c r="L4" s="114">
        <f>SUM(L6:L51)</f>
        <v>469</v>
      </c>
      <c r="M4" s="114">
        <f>SUM(M6:M51)</f>
        <v>65</v>
      </c>
      <c r="N4" s="114">
        <f>SUM(N6:N51)</f>
        <v>13</v>
      </c>
      <c r="O4" s="114">
        <f t="shared" si="0"/>
        <v>130</v>
      </c>
      <c r="P4" s="114">
        <f t="shared" si="0"/>
        <v>170</v>
      </c>
      <c r="Q4" s="114">
        <f t="shared" si="0"/>
        <v>0</v>
      </c>
      <c r="R4" s="114">
        <f t="shared" si="0"/>
        <v>210</v>
      </c>
      <c r="S4" s="114">
        <f t="shared" si="0"/>
        <v>552</v>
      </c>
      <c r="T4" s="114">
        <f t="shared" si="0"/>
        <v>0</v>
      </c>
      <c r="U4" s="114">
        <f t="shared" si="0"/>
        <v>86</v>
      </c>
      <c r="V4" s="114">
        <f t="shared" si="0"/>
        <v>660</v>
      </c>
      <c r="W4" s="114">
        <f t="shared" si="0"/>
        <v>1995</v>
      </c>
      <c r="X4" s="114">
        <f t="shared" si="0"/>
        <v>0</v>
      </c>
      <c r="Y4" s="114">
        <f t="shared" si="0"/>
        <v>20</v>
      </c>
      <c r="Z4" s="121">
        <f>SUM(D4:Y4)</f>
        <v>4849</v>
      </c>
      <c r="AA4" t="s">
        <v>17</v>
      </c>
    </row>
    <row r="5" spans="2:27" ht="25.5" customHeight="1" thickBot="1">
      <c r="B5" s="100"/>
      <c r="C5" s="111"/>
      <c r="D5" s="6">
        <v>2219</v>
      </c>
      <c r="E5" s="7">
        <v>2221</v>
      </c>
      <c r="F5" s="7">
        <v>2310</v>
      </c>
      <c r="G5" s="7">
        <v>3111</v>
      </c>
      <c r="H5" s="7">
        <v>3113</v>
      </c>
      <c r="I5" s="7">
        <v>3314</v>
      </c>
      <c r="J5" s="7">
        <v>3319</v>
      </c>
      <c r="K5" s="7">
        <v>3329</v>
      </c>
      <c r="L5" s="7">
        <v>3419</v>
      </c>
      <c r="M5" s="7">
        <v>3612</v>
      </c>
      <c r="N5" s="7">
        <v>3613</v>
      </c>
      <c r="O5" s="7">
        <v>3631</v>
      </c>
      <c r="P5" s="7">
        <v>3639</v>
      </c>
      <c r="Q5" s="7">
        <v>3721</v>
      </c>
      <c r="R5" s="7">
        <v>3722</v>
      </c>
      <c r="S5" s="7">
        <v>3745</v>
      </c>
      <c r="T5" s="7">
        <v>4186</v>
      </c>
      <c r="U5" s="7">
        <v>5512</v>
      </c>
      <c r="V5" s="7">
        <v>6112</v>
      </c>
      <c r="W5" s="7">
        <v>6171</v>
      </c>
      <c r="X5" s="7">
        <v>6402</v>
      </c>
      <c r="Y5" s="8">
        <v>6409</v>
      </c>
      <c r="Z5" s="122">
        <f>SUM(Z6:Z51)</f>
        <v>4849</v>
      </c>
      <c r="AA5" t="s">
        <v>17</v>
      </c>
    </row>
    <row r="6" spans="2:29" ht="10.5" customHeight="1">
      <c r="B6" s="126" t="s">
        <v>22</v>
      </c>
      <c r="C6" s="135">
        <v>5011</v>
      </c>
      <c r="D6" s="130"/>
      <c r="E6" s="112"/>
      <c r="F6" s="112"/>
      <c r="G6" s="112"/>
      <c r="H6" s="112"/>
      <c r="I6" s="112"/>
      <c r="J6" s="112"/>
      <c r="K6" s="112"/>
      <c r="L6" s="112" t="s">
        <v>17</v>
      </c>
      <c r="M6" s="112"/>
      <c r="N6" s="112"/>
      <c r="O6" s="112"/>
      <c r="P6" s="112"/>
      <c r="Q6" s="112"/>
      <c r="R6" s="112"/>
      <c r="S6" s="112">
        <v>300</v>
      </c>
      <c r="T6" s="112"/>
      <c r="U6" s="112"/>
      <c r="V6" s="112"/>
      <c r="W6" s="112">
        <v>550</v>
      </c>
      <c r="X6" s="112"/>
      <c r="Y6" s="116"/>
      <c r="Z6" s="123">
        <f aca="true" t="shared" si="1" ref="Z6:Z49">SUM(D6:Y6)</f>
        <v>850</v>
      </c>
      <c r="AC6" t="s">
        <v>17</v>
      </c>
    </row>
    <row r="7" spans="2:26" ht="10.5" customHeight="1">
      <c r="B7" s="127" t="s">
        <v>22</v>
      </c>
      <c r="C7" s="136">
        <v>5021</v>
      </c>
      <c r="D7" s="131" t="s">
        <v>17</v>
      </c>
      <c r="E7" s="107"/>
      <c r="F7" s="107"/>
      <c r="G7" s="107"/>
      <c r="H7" s="107"/>
      <c r="I7" s="107"/>
      <c r="J7" s="107"/>
      <c r="K7" s="107"/>
      <c r="L7" s="107">
        <v>40</v>
      </c>
      <c r="M7" s="107" t="s">
        <v>17</v>
      </c>
      <c r="N7" s="107"/>
      <c r="O7" s="107"/>
      <c r="P7" s="107"/>
      <c r="Q7" s="107"/>
      <c r="R7" s="107"/>
      <c r="S7" s="107">
        <v>25</v>
      </c>
      <c r="T7" s="107"/>
      <c r="U7" s="107">
        <v>10</v>
      </c>
      <c r="V7" s="107"/>
      <c r="W7" s="107">
        <v>180</v>
      </c>
      <c r="X7" s="107"/>
      <c r="Y7" s="117"/>
      <c r="Z7" s="124">
        <f t="shared" si="1"/>
        <v>255</v>
      </c>
    </row>
    <row r="8" spans="2:26" ht="10.5" customHeight="1">
      <c r="B8" s="127" t="s">
        <v>23</v>
      </c>
      <c r="C8" s="136">
        <v>5023</v>
      </c>
      <c r="D8" s="131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>
        <v>525</v>
      </c>
      <c r="W8" s="107"/>
      <c r="X8" s="107"/>
      <c r="Y8" s="117"/>
      <c r="Z8" s="124">
        <f t="shared" si="1"/>
        <v>525</v>
      </c>
    </row>
    <row r="9" spans="2:26" ht="10.5" customHeight="1">
      <c r="B9" s="127" t="s">
        <v>54</v>
      </c>
      <c r="C9" s="136">
        <v>5032</v>
      </c>
      <c r="D9" s="132"/>
      <c r="E9" s="108"/>
      <c r="F9" s="108"/>
      <c r="G9" s="108"/>
      <c r="H9" s="108"/>
      <c r="I9" s="108"/>
      <c r="J9" s="108"/>
      <c r="K9" s="108"/>
      <c r="L9" s="108" t="s">
        <v>17</v>
      </c>
      <c r="M9" s="108"/>
      <c r="N9" s="108"/>
      <c r="O9" s="108"/>
      <c r="P9" s="108"/>
      <c r="Q9" s="108"/>
      <c r="R9" s="108"/>
      <c r="S9" s="108">
        <v>25</v>
      </c>
      <c r="T9" s="108"/>
      <c r="U9" s="108"/>
      <c r="V9" s="107">
        <v>35</v>
      </c>
      <c r="W9" s="107">
        <v>60</v>
      </c>
      <c r="X9" s="108"/>
      <c r="Y9" s="118"/>
      <c r="Z9" s="124">
        <f t="shared" si="1"/>
        <v>120</v>
      </c>
    </row>
    <row r="10" spans="2:29" ht="10.5" customHeight="1">
      <c r="B10" s="127" t="s">
        <v>55</v>
      </c>
      <c r="C10" s="136">
        <v>5031</v>
      </c>
      <c r="D10" s="132"/>
      <c r="E10" s="108"/>
      <c r="F10" s="108"/>
      <c r="G10" s="108"/>
      <c r="H10" s="108"/>
      <c r="I10" s="108"/>
      <c r="J10" s="108"/>
      <c r="K10" s="108"/>
      <c r="L10" s="108" t="s">
        <v>17</v>
      </c>
      <c r="M10" s="108"/>
      <c r="N10" s="108"/>
      <c r="O10" s="108"/>
      <c r="P10" s="108"/>
      <c r="Q10" s="108"/>
      <c r="R10" s="108"/>
      <c r="S10" s="108">
        <v>80</v>
      </c>
      <c r="T10" s="108"/>
      <c r="U10" s="108"/>
      <c r="V10" s="107">
        <v>100</v>
      </c>
      <c r="W10" s="107">
        <v>145</v>
      </c>
      <c r="X10" s="108"/>
      <c r="Y10" s="118"/>
      <c r="Z10" s="124">
        <f t="shared" si="1"/>
        <v>325</v>
      </c>
      <c r="AC10" t="s">
        <v>17</v>
      </c>
    </row>
    <row r="11" spans="2:26" ht="10.5" customHeight="1">
      <c r="B11" s="127" t="s">
        <v>29</v>
      </c>
      <c r="C11" s="136">
        <v>5039</v>
      </c>
      <c r="D11" s="131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>
        <v>4</v>
      </c>
      <c r="X11" s="107"/>
      <c r="Y11" s="117"/>
      <c r="Z11" s="124">
        <f t="shared" si="1"/>
        <v>4</v>
      </c>
    </row>
    <row r="12" spans="2:26" ht="10.5" customHeight="1">
      <c r="B12" s="127" t="s">
        <v>121</v>
      </c>
      <c r="C12" s="136">
        <v>5132</v>
      </c>
      <c r="D12" s="131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>
        <v>7</v>
      </c>
      <c r="T12" s="107"/>
      <c r="U12" s="107" t="s">
        <v>17</v>
      </c>
      <c r="V12" s="107"/>
      <c r="W12" s="107">
        <v>5</v>
      </c>
      <c r="X12" s="107"/>
      <c r="Y12" s="117"/>
      <c r="Z12" s="124">
        <f t="shared" si="1"/>
        <v>12</v>
      </c>
    </row>
    <row r="13" spans="2:26" ht="10.5" customHeight="1">
      <c r="B13" s="127" t="s">
        <v>143</v>
      </c>
      <c r="C13" s="136">
        <v>5136</v>
      </c>
      <c r="D13" s="131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>
        <v>5</v>
      </c>
      <c r="X13" s="107"/>
      <c r="Y13" s="117"/>
      <c r="Z13" s="124">
        <f t="shared" si="1"/>
        <v>5</v>
      </c>
    </row>
    <row r="14" spans="2:26" ht="10.5" customHeight="1">
      <c r="B14" s="127" t="s">
        <v>27</v>
      </c>
      <c r="C14" s="136">
        <v>5137</v>
      </c>
      <c r="D14" s="131"/>
      <c r="E14" s="107"/>
      <c r="F14" s="107"/>
      <c r="G14" s="107"/>
      <c r="H14" s="107"/>
      <c r="I14" s="107"/>
      <c r="J14" s="107"/>
      <c r="K14" s="107"/>
      <c r="L14" s="107" t="s">
        <v>17</v>
      </c>
      <c r="M14" s="107"/>
      <c r="N14" s="107"/>
      <c r="O14" s="107"/>
      <c r="P14" s="107"/>
      <c r="Q14" s="107"/>
      <c r="R14" s="107"/>
      <c r="S14" s="107">
        <v>10</v>
      </c>
      <c r="T14" s="107"/>
      <c r="U14" s="107"/>
      <c r="V14" s="107"/>
      <c r="W14" s="107">
        <v>100</v>
      </c>
      <c r="X14" s="107"/>
      <c r="Y14" s="117"/>
      <c r="Z14" s="124">
        <f t="shared" si="1"/>
        <v>110</v>
      </c>
    </row>
    <row r="15" spans="2:28" ht="10.5" customHeight="1">
      <c r="B15" s="127" t="s">
        <v>19</v>
      </c>
      <c r="C15" s="136">
        <v>5138</v>
      </c>
      <c r="D15" s="131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17"/>
      <c r="Z15" s="124">
        <f t="shared" si="1"/>
        <v>0</v>
      </c>
      <c r="AB15" s="96" t="s">
        <v>17</v>
      </c>
    </row>
    <row r="16" spans="2:28" ht="10.5" customHeight="1">
      <c r="B16" s="127" t="s">
        <v>24</v>
      </c>
      <c r="C16" s="136">
        <v>5139</v>
      </c>
      <c r="D16" s="131" t="s">
        <v>17</v>
      </c>
      <c r="E16" s="107"/>
      <c r="F16" s="107"/>
      <c r="G16" s="107"/>
      <c r="H16" s="107"/>
      <c r="I16" s="107"/>
      <c r="J16" s="107">
        <v>3</v>
      </c>
      <c r="K16" s="107"/>
      <c r="L16" s="107">
        <v>20</v>
      </c>
      <c r="M16" s="107">
        <v>5</v>
      </c>
      <c r="N16" s="107"/>
      <c r="O16" s="107"/>
      <c r="P16" s="107">
        <v>40</v>
      </c>
      <c r="Q16" s="107"/>
      <c r="R16" s="107"/>
      <c r="S16" s="107">
        <v>25</v>
      </c>
      <c r="T16" s="107"/>
      <c r="U16" s="107">
        <v>15</v>
      </c>
      <c r="V16" s="107"/>
      <c r="W16" s="107">
        <v>80</v>
      </c>
      <c r="X16" s="107"/>
      <c r="Y16" s="117"/>
      <c r="Z16" s="124">
        <f t="shared" si="1"/>
        <v>188</v>
      </c>
      <c r="AB16" t="s">
        <v>17</v>
      </c>
    </row>
    <row r="17" spans="2:26" ht="10.5" customHeight="1">
      <c r="B17" s="127" t="s">
        <v>144</v>
      </c>
      <c r="C17" s="136">
        <v>5141</v>
      </c>
      <c r="D17" s="131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>
        <v>5</v>
      </c>
      <c r="X17" s="107"/>
      <c r="Y17" s="117"/>
      <c r="Z17" s="124">
        <f t="shared" si="1"/>
        <v>5</v>
      </c>
    </row>
    <row r="18" spans="2:26" ht="10.5" customHeight="1">
      <c r="B18" s="127" t="s">
        <v>151</v>
      </c>
      <c r="C18" s="136">
        <v>5149</v>
      </c>
      <c r="D18" s="131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>
        <v>5</v>
      </c>
      <c r="X18" s="107"/>
      <c r="Y18" s="117"/>
      <c r="Z18" s="124">
        <f t="shared" si="1"/>
        <v>5</v>
      </c>
    </row>
    <row r="19" spans="2:26" ht="10.5" customHeight="1">
      <c r="B19" s="127" t="s">
        <v>34</v>
      </c>
      <c r="C19" s="136">
        <v>5151</v>
      </c>
      <c r="D19" s="131"/>
      <c r="E19" s="107"/>
      <c r="F19" s="107"/>
      <c r="G19" s="107"/>
      <c r="H19" s="107"/>
      <c r="I19" s="107"/>
      <c r="J19" s="107"/>
      <c r="K19" s="107"/>
      <c r="L19" s="107"/>
      <c r="M19" s="107" t="s">
        <v>17</v>
      </c>
      <c r="N19" s="107" t="s">
        <v>17</v>
      </c>
      <c r="O19" s="107"/>
      <c r="P19" s="107"/>
      <c r="Q19" s="107"/>
      <c r="R19" s="107"/>
      <c r="S19" s="107"/>
      <c r="T19" s="107"/>
      <c r="U19" s="107"/>
      <c r="V19" s="107"/>
      <c r="W19" s="107">
        <v>2</v>
      </c>
      <c r="X19" s="107"/>
      <c r="Y19" s="117"/>
      <c r="Z19" s="124">
        <f t="shared" si="1"/>
        <v>2</v>
      </c>
    </row>
    <row r="20" spans="2:26" ht="10.5" customHeight="1">
      <c r="B20" s="127" t="s">
        <v>25</v>
      </c>
      <c r="C20" s="136">
        <v>5153</v>
      </c>
      <c r="D20" s="131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>
        <v>50</v>
      </c>
      <c r="X20" s="107"/>
      <c r="Y20" s="117"/>
      <c r="Z20" s="124">
        <f t="shared" si="1"/>
        <v>50</v>
      </c>
    </row>
    <row r="21" spans="2:26" ht="10.5" customHeight="1">
      <c r="B21" s="127" t="s">
        <v>20</v>
      </c>
      <c r="C21" s="136">
        <v>5154</v>
      </c>
      <c r="D21" s="131"/>
      <c r="E21" s="107"/>
      <c r="F21" s="107"/>
      <c r="G21" s="107"/>
      <c r="H21" s="107"/>
      <c r="I21" s="107"/>
      <c r="J21" s="107"/>
      <c r="K21" s="107">
        <v>2</v>
      </c>
      <c r="L21" s="107">
        <v>6</v>
      </c>
      <c r="M21" s="107" t="s">
        <v>17</v>
      </c>
      <c r="N21" s="107">
        <v>3</v>
      </c>
      <c r="O21" s="107">
        <v>75</v>
      </c>
      <c r="P21" s="107">
        <v>2</v>
      </c>
      <c r="Q21" s="107"/>
      <c r="R21" s="107"/>
      <c r="S21" s="107"/>
      <c r="T21" s="107"/>
      <c r="U21" s="107">
        <v>3</v>
      </c>
      <c r="V21" s="107"/>
      <c r="W21" s="107">
        <v>40</v>
      </c>
      <c r="X21" s="107"/>
      <c r="Y21" s="117"/>
      <c r="Z21" s="124">
        <f t="shared" si="1"/>
        <v>131</v>
      </c>
    </row>
    <row r="22" spans="2:28" ht="10.5" customHeight="1">
      <c r="B22" s="127" t="s">
        <v>30</v>
      </c>
      <c r="C22" s="136">
        <v>5156</v>
      </c>
      <c r="D22" s="131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>
        <v>45</v>
      </c>
      <c r="Q22" s="107"/>
      <c r="R22" s="107"/>
      <c r="S22" s="107">
        <v>35</v>
      </c>
      <c r="T22" s="107"/>
      <c r="U22" s="107">
        <v>5</v>
      </c>
      <c r="V22" s="107"/>
      <c r="W22" s="107" t="s">
        <v>17</v>
      </c>
      <c r="X22" s="107"/>
      <c r="Y22" s="117"/>
      <c r="Z22" s="124">
        <f t="shared" si="1"/>
        <v>85</v>
      </c>
      <c r="AB22" t="s">
        <v>17</v>
      </c>
    </row>
    <row r="23" spans="2:30" ht="10.5" customHeight="1">
      <c r="B23" s="127" t="s">
        <v>32</v>
      </c>
      <c r="C23" s="136">
        <v>5161</v>
      </c>
      <c r="D23" s="131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>
        <v>8</v>
      </c>
      <c r="X23" s="107"/>
      <c r="Y23" s="117"/>
      <c r="Z23" s="124">
        <f t="shared" si="1"/>
        <v>8</v>
      </c>
      <c r="AD23" t="s">
        <v>17</v>
      </c>
    </row>
    <row r="24" spans="2:26" ht="10.5" customHeight="1">
      <c r="B24" s="127" t="s">
        <v>145</v>
      </c>
      <c r="C24" s="136">
        <v>5162</v>
      </c>
      <c r="D24" s="131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>
        <v>25</v>
      </c>
      <c r="X24" s="107"/>
      <c r="Y24" s="117"/>
      <c r="Z24" s="124">
        <f t="shared" si="1"/>
        <v>25</v>
      </c>
    </row>
    <row r="25" spans="2:26" ht="10.5" customHeight="1">
      <c r="B25" s="127" t="s">
        <v>46</v>
      </c>
      <c r="C25" s="136">
        <v>5163</v>
      </c>
      <c r="D25" s="131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>
        <v>25</v>
      </c>
      <c r="Q25" s="107"/>
      <c r="R25" s="107"/>
      <c r="S25" s="107"/>
      <c r="T25" s="107"/>
      <c r="U25" s="107"/>
      <c r="V25" s="107"/>
      <c r="W25" s="107">
        <v>20</v>
      </c>
      <c r="X25" s="107"/>
      <c r="Y25" s="117"/>
      <c r="Z25" s="124">
        <f t="shared" si="1"/>
        <v>45</v>
      </c>
    </row>
    <row r="26" spans="2:26" ht="10.5" customHeight="1">
      <c r="B26" s="127" t="s">
        <v>31</v>
      </c>
      <c r="C26" s="136">
        <v>5166</v>
      </c>
      <c r="D26" s="131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>
        <v>15</v>
      </c>
      <c r="X26" s="107"/>
      <c r="Y26" s="117"/>
      <c r="Z26" s="124">
        <f t="shared" si="1"/>
        <v>15</v>
      </c>
    </row>
    <row r="27" spans="2:26" ht="10.5" customHeight="1">
      <c r="B27" s="127" t="s">
        <v>39</v>
      </c>
      <c r="C27" s="136">
        <v>5167</v>
      </c>
      <c r="D27" s="131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>
        <v>2</v>
      </c>
      <c r="X27" s="107"/>
      <c r="Y27" s="117"/>
      <c r="Z27" s="124">
        <f t="shared" si="1"/>
        <v>2</v>
      </c>
    </row>
    <row r="28" spans="2:26" ht="10.5" customHeight="1">
      <c r="B28" s="127" t="s">
        <v>51</v>
      </c>
      <c r="C28" s="136">
        <v>5168</v>
      </c>
      <c r="D28" s="131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>
        <v>7</v>
      </c>
      <c r="X28" s="107"/>
      <c r="Y28" s="117"/>
      <c r="Z28" s="124">
        <f t="shared" si="1"/>
        <v>7</v>
      </c>
    </row>
    <row r="29" spans="2:26" ht="10.5" customHeight="1">
      <c r="B29" s="127" t="s">
        <v>160</v>
      </c>
      <c r="C29" s="136">
        <v>5182</v>
      </c>
      <c r="D29" s="131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>
        <v>1</v>
      </c>
      <c r="X29" s="107"/>
      <c r="Y29" s="117"/>
      <c r="Z29" s="124">
        <f>SUM(D29:Y29)</f>
        <v>1</v>
      </c>
    </row>
    <row r="30" spans="2:26" ht="10.5" customHeight="1">
      <c r="B30" s="127" t="s">
        <v>26</v>
      </c>
      <c r="C30" s="136">
        <v>5169</v>
      </c>
      <c r="D30" s="131"/>
      <c r="E30" s="107"/>
      <c r="F30" s="107"/>
      <c r="G30" s="107"/>
      <c r="H30" s="107"/>
      <c r="I30" s="107"/>
      <c r="J30" s="107">
        <v>16</v>
      </c>
      <c r="K30" s="107"/>
      <c r="L30" s="107">
        <v>25</v>
      </c>
      <c r="M30" s="107">
        <v>10</v>
      </c>
      <c r="N30" s="107"/>
      <c r="O30" s="107"/>
      <c r="P30" s="107">
        <v>40</v>
      </c>
      <c r="Q30" s="107" t="s">
        <v>17</v>
      </c>
      <c r="R30" s="107">
        <v>210</v>
      </c>
      <c r="S30" s="107">
        <v>40</v>
      </c>
      <c r="T30" s="107"/>
      <c r="U30" s="107"/>
      <c r="V30" s="107"/>
      <c r="W30" s="107">
        <v>50</v>
      </c>
      <c r="X30" s="107"/>
      <c r="Y30" s="117"/>
      <c r="Z30" s="124">
        <f t="shared" si="1"/>
        <v>391</v>
      </c>
    </row>
    <row r="31" spans="2:28" ht="10.5" customHeight="1">
      <c r="B31" s="127" t="s">
        <v>152</v>
      </c>
      <c r="C31" s="136">
        <v>5171</v>
      </c>
      <c r="D31" s="131"/>
      <c r="E31" s="107"/>
      <c r="F31" s="107"/>
      <c r="G31" s="107"/>
      <c r="H31" s="107"/>
      <c r="I31" s="107"/>
      <c r="J31" s="107"/>
      <c r="K31" s="107">
        <v>150</v>
      </c>
      <c r="L31" s="107"/>
      <c r="M31" s="107">
        <v>50</v>
      </c>
      <c r="N31" s="107">
        <v>10</v>
      </c>
      <c r="O31" s="107">
        <v>30</v>
      </c>
      <c r="P31" s="107">
        <v>5</v>
      </c>
      <c r="Q31" s="107"/>
      <c r="R31" s="107"/>
      <c r="S31" s="107">
        <v>5</v>
      </c>
      <c r="T31" s="107"/>
      <c r="U31" s="107">
        <v>3</v>
      </c>
      <c r="V31" s="107"/>
      <c r="W31" s="107">
        <v>25</v>
      </c>
      <c r="X31" s="107"/>
      <c r="Y31" s="117"/>
      <c r="Z31" s="124">
        <f>SUM(D31:Y31)</f>
        <v>278</v>
      </c>
      <c r="AA31" t="s">
        <v>17</v>
      </c>
      <c r="AB31" s="155" t="s">
        <v>17</v>
      </c>
    </row>
    <row r="32" spans="2:26" ht="10.5" customHeight="1">
      <c r="B32" s="127" t="s">
        <v>122</v>
      </c>
      <c r="C32" s="136">
        <v>5172</v>
      </c>
      <c r="D32" s="131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>
        <v>15</v>
      </c>
      <c r="X32" s="107"/>
      <c r="Y32" s="117"/>
      <c r="Z32" s="124">
        <f t="shared" si="1"/>
        <v>15</v>
      </c>
    </row>
    <row r="33" spans="2:30" ht="10.5" customHeight="1">
      <c r="B33" s="127" t="s">
        <v>38</v>
      </c>
      <c r="C33" s="136">
        <v>5173</v>
      </c>
      <c r="D33" s="131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>
        <v>4</v>
      </c>
      <c r="Q33" s="107"/>
      <c r="R33" s="107"/>
      <c r="S33" s="107"/>
      <c r="T33" s="107"/>
      <c r="U33" s="107"/>
      <c r="V33" s="107"/>
      <c r="W33" s="107">
        <v>90</v>
      </c>
      <c r="X33" s="107"/>
      <c r="Y33" s="117"/>
      <c r="Z33" s="124">
        <f t="shared" si="1"/>
        <v>94</v>
      </c>
      <c r="AB33" t="s">
        <v>17</v>
      </c>
      <c r="AD33" t="s">
        <v>17</v>
      </c>
    </row>
    <row r="34" spans="2:26" ht="10.5" customHeight="1">
      <c r="B34" s="127" t="s">
        <v>33</v>
      </c>
      <c r="C34" s="136">
        <v>5175</v>
      </c>
      <c r="D34" s="131"/>
      <c r="E34" s="107"/>
      <c r="F34" s="107"/>
      <c r="G34" s="107"/>
      <c r="H34" s="107"/>
      <c r="I34" s="107"/>
      <c r="J34" s="107">
        <v>3</v>
      </c>
      <c r="K34" s="107"/>
      <c r="L34" s="107">
        <v>5</v>
      </c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>
        <v>20</v>
      </c>
      <c r="X34" s="107"/>
      <c r="Y34" s="117"/>
      <c r="Z34" s="124">
        <f t="shared" si="1"/>
        <v>28</v>
      </c>
    </row>
    <row r="35" spans="2:26" ht="10.5" customHeight="1">
      <c r="B35" s="127" t="s">
        <v>146</v>
      </c>
      <c r="C35" s="136">
        <v>5191</v>
      </c>
      <c r="D35" s="131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>
        <v>1</v>
      </c>
      <c r="X35" s="107"/>
      <c r="Y35" s="117"/>
      <c r="Z35" s="124">
        <f t="shared" si="1"/>
        <v>1</v>
      </c>
    </row>
    <row r="36" spans="2:26" ht="10.5" customHeight="1">
      <c r="B36" s="128" t="s">
        <v>118</v>
      </c>
      <c r="C36" s="137">
        <v>5193</v>
      </c>
      <c r="D36" s="133"/>
      <c r="E36" s="106">
        <v>15</v>
      </c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19"/>
      <c r="Z36" s="124">
        <f t="shared" si="1"/>
        <v>15</v>
      </c>
    </row>
    <row r="37" spans="2:26" ht="10.5" customHeight="1">
      <c r="B37" s="127" t="s">
        <v>42</v>
      </c>
      <c r="C37" s="136">
        <v>5194</v>
      </c>
      <c r="D37" s="131"/>
      <c r="E37" s="107"/>
      <c r="F37" s="107"/>
      <c r="G37" s="107"/>
      <c r="H37" s="107"/>
      <c r="I37" s="107"/>
      <c r="J37" s="107">
        <v>15</v>
      </c>
      <c r="K37" s="107"/>
      <c r="L37" s="107" t="s">
        <v>17</v>
      </c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17"/>
      <c r="Z37" s="124">
        <f t="shared" si="1"/>
        <v>15</v>
      </c>
    </row>
    <row r="38" spans="2:26" ht="10.5" customHeight="1">
      <c r="B38" s="127" t="s">
        <v>142</v>
      </c>
      <c r="C38" s="136">
        <v>5223</v>
      </c>
      <c r="D38" s="132"/>
      <c r="E38" s="108"/>
      <c r="F38" s="108"/>
      <c r="G38" s="108"/>
      <c r="H38" s="108"/>
      <c r="I38" s="108"/>
      <c r="J38" s="108"/>
      <c r="K38" s="108">
        <v>25</v>
      </c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7"/>
      <c r="W38" s="107"/>
      <c r="X38" s="108"/>
      <c r="Y38" s="118"/>
      <c r="Z38" s="124">
        <f t="shared" si="1"/>
        <v>25</v>
      </c>
    </row>
    <row r="39" spans="2:26" ht="10.5" customHeight="1">
      <c r="B39" s="127" t="s">
        <v>147</v>
      </c>
      <c r="C39" s="136">
        <v>5229</v>
      </c>
      <c r="D39" s="132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7"/>
      <c r="W39" s="107"/>
      <c r="X39" s="108"/>
      <c r="Y39" s="118">
        <v>10</v>
      </c>
      <c r="Z39" s="124">
        <f t="shared" si="1"/>
        <v>10</v>
      </c>
    </row>
    <row r="40" spans="2:26" ht="10.5" customHeight="1">
      <c r="B40" s="127" t="s">
        <v>53</v>
      </c>
      <c r="C40" s="136">
        <v>5321</v>
      </c>
      <c r="D40" s="132"/>
      <c r="E40" s="108"/>
      <c r="F40" s="108"/>
      <c r="G40" s="109"/>
      <c r="H40" s="109">
        <v>250</v>
      </c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7"/>
      <c r="W40" s="107">
        <v>3</v>
      </c>
      <c r="X40" s="108"/>
      <c r="Y40" s="118"/>
      <c r="Z40" s="124">
        <f t="shared" si="1"/>
        <v>253</v>
      </c>
    </row>
    <row r="41" spans="2:26" ht="10.5" customHeight="1">
      <c r="B41" s="128" t="s">
        <v>124</v>
      </c>
      <c r="C41" s="136">
        <v>5329</v>
      </c>
      <c r="D41" s="133"/>
      <c r="E41" s="106"/>
      <c r="F41" s="106"/>
      <c r="G41" s="106"/>
      <c r="H41" s="106"/>
      <c r="I41" s="106"/>
      <c r="J41" s="106"/>
      <c r="K41" s="106"/>
      <c r="L41" s="106">
        <v>10</v>
      </c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19">
        <v>10</v>
      </c>
      <c r="Z41" s="124">
        <f t="shared" si="1"/>
        <v>20</v>
      </c>
    </row>
    <row r="42" spans="2:29" ht="10.5" customHeight="1">
      <c r="B42" s="127" t="s">
        <v>133</v>
      </c>
      <c r="C42" s="136">
        <v>5339</v>
      </c>
      <c r="D42" s="131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17"/>
      <c r="Z42" s="124">
        <f t="shared" si="1"/>
        <v>0</v>
      </c>
      <c r="AA42" s="163" t="s">
        <v>17</v>
      </c>
      <c r="AB42" s="164"/>
      <c r="AC42" s="164"/>
    </row>
    <row r="43" spans="2:26" ht="10.5" customHeight="1">
      <c r="B43" s="127" t="s">
        <v>36</v>
      </c>
      <c r="C43" s="136">
        <v>5361</v>
      </c>
      <c r="D43" s="131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>
        <v>7</v>
      </c>
      <c r="X43" s="107"/>
      <c r="Y43" s="117"/>
      <c r="Z43" s="124">
        <f t="shared" si="1"/>
        <v>7</v>
      </c>
    </row>
    <row r="44" spans="2:26" ht="10.5" customHeight="1">
      <c r="B44" s="127" t="s">
        <v>153</v>
      </c>
      <c r="C44" s="136">
        <v>5362</v>
      </c>
      <c r="D44" s="131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>
        <v>9</v>
      </c>
      <c r="Q44" s="107"/>
      <c r="R44" s="107"/>
      <c r="S44" s="107"/>
      <c r="T44" s="107"/>
      <c r="U44" s="107"/>
      <c r="V44" s="107"/>
      <c r="W44" s="107">
        <v>100</v>
      </c>
      <c r="X44" s="107"/>
      <c r="Y44" s="117"/>
      <c r="Z44" s="124">
        <f t="shared" si="1"/>
        <v>109</v>
      </c>
    </row>
    <row r="45" spans="2:27" ht="10.5" customHeight="1">
      <c r="B45" s="127" t="s">
        <v>37</v>
      </c>
      <c r="C45" s="136">
        <v>5363</v>
      </c>
      <c r="D45" s="131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17"/>
      <c r="Z45" s="124">
        <f t="shared" si="1"/>
        <v>0</v>
      </c>
      <c r="AA45" t="s">
        <v>17</v>
      </c>
    </row>
    <row r="46" spans="2:26" ht="10.5" customHeight="1">
      <c r="B46" s="127" t="s">
        <v>43</v>
      </c>
      <c r="C46" s="136">
        <v>5499</v>
      </c>
      <c r="D46" s="131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17"/>
      <c r="Z46" s="124">
        <f t="shared" si="1"/>
        <v>0</v>
      </c>
    </row>
    <row r="47" spans="2:26" ht="10.5" customHeight="1">
      <c r="B47" s="127" t="s">
        <v>135</v>
      </c>
      <c r="C47" s="136">
        <v>5410</v>
      </c>
      <c r="D47" s="131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 t="s">
        <v>17</v>
      </c>
      <c r="U47" s="107"/>
      <c r="V47" s="107"/>
      <c r="W47" s="107">
        <v>20</v>
      </c>
      <c r="X47" s="107"/>
      <c r="Y47" s="117"/>
      <c r="Z47" s="124">
        <f t="shared" si="1"/>
        <v>20</v>
      </c>
    </row>
    <row r="48" spans="2:26" ht="10.5" customHeight="1">
      <c r="B48" s="127" t="s">
        <v>41</v>
      </c>
      <c r="C48" s="136">
        <v>6125</v>
      </c>
      <c r="D48" s="131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>
        <v>25</v>
      </c>
      <c r="X48" s="107"/>
      <c r="Y48" s="117"/>
      <c r="Z48" s="124">
        <f t="shared" si="1"/>
        <v>25</v>
      </c>
    </row>
    <row r="49" spans="2:26" ht="10.5" customHeight="1">
      <c r="B49" s="127" t="s">
        <v>47</v>
      </c>
      <c r="C49" s="138">
        <v>6130</v>
      </c>
      <c r="D49" s="131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>
        <v>30</v>
      </c>
      <c r="X49" s="107"/>
      <c r="Y49" s="117"/>
      <c r="Z49" s="124">
        <f t="shared" si="1"/>
        <v>30</v>
      </c>
    </row>
    <row r="50" spans="2:26" ht="10.5" customHeight="1">
      <c r="B50" s="127" t="s">
        <v>154</v>
      </c>
      <c r="C50" s="138">
        <v>6121</v>
      </c>
      <c r="D50" s="131"/>
      <c r="E50" s="107"/>
      <c r="F50" s="107"/>
      <c r="G50" s="107"/>
      <c r="H50" s="107"/>
      <c r="I50" s="107"/>
      <c r="J50" s="107"/>
      <c r="K50" s="107" t="s">
        <v>17</v>
      </c>
      <c r="L50" s="107">
        <v>363</v>
      </c>
      <c r="M50" s="107">
        <v>0</v>
      </c>
      <c r="N50" s="107"/>
      <c r="O50" s="107">
        <v>25</v>
      </c>
      <c r="P50" s="107"/>
      <c r="Q50" s="107"/>
      <c r="R50" s="107"/>
      <c r="S50" s="107"/>
      <c r="T50" s="107"/>
      <c r="U50" s="107">
        <v>50</v>
      </c>
      <c r="V50" s="107"/>
      <c r="W50" s="107">
        <v>300</v>
      </c>
      <c r="X50" s="107"/>
      <c r="Y50" s="117"/>
      <c r="Z50" s="124">
        <f>SUM(D50:Y50)</f>
        <v>738</v>
      </c>
    </row>
    <row r="51" spans="2:27" ht="10.5" customHeight="1" thickBot="1">
      <c r="B51" s="129" t="s">
        <v>17</v>
      </c>
      <c r="C51" s="139">
        <v>6122</v>
      </c>
      <c r="D51" s="134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 t="s">
        <v>17</v>
      </c>
      <c r="X51" s="110"/>
      <c r="Y51" s="120"/>
      <c r="Z51" s="125">
        <f>SUM(D51:Y51)</f>
        <v>0</v>
      </c>
      <c r="AA51" s="155" t="s">
        <v>17</v>
      </c>
    </row>
    <row r="52" spans="2:26" ht="12.75" hidden="1">
      <c r="B52" s="100" t="s">
        <v>48</v>
      </c>
      <c r="C52" s="104"/>
      <c r="D52" s="101"/>
      <c r="E52" s="103"/>
      <c r="F52" s="101"/>
      <c r="G52" s="101"/>
      <c r="H52" s="101"/>
      <c r="I52" s="101"/>
      <c r="J52" s="101"/>
      <c r="K52" s="101"/>
      <c r="L52" s="101"/>
      <c r="M52" s="101">
        <f>SUM(M6:M51)</f>
        <v>65</v>
      </c>
      <c r="N52" s="101"/>
      <c r="O52" s="101"/>
      <c r="P52" s="101"/>
      <c r="Q52" s="101"/>
      <c r="R52" s="101"/>
      <c r="S52" s="101">
        <f>SUM(S6:S51)</f>
        <v>552</v>
      </c>
      <c r="T52" s="101"/>
      <c r="U52" s="101"/>
      <c r="V52" s="101"/>
      <c r="W52" s="102">
        <f>SUM(W6:W51)</f>
        <v>1995</v>
      </c>
      <c r="X52" s="101"/>
      <c r="Y52" s="101"/>
      <c r="Z52" s="105">
        <f>SUM(D52:Y52)</f>
        <v>2612</v>
      </c>
    </row>
    <row r="53" spans="2:26" ht="12.75" hidden="1">
      <c r="B53" s="1" t="s">
        <v>49</v>
      </c>
      <c r="C53" s="10"/>
      <c r="D53" s="3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4"/>
      <c r="X53" s="3"/>
      <c r="Y53" s="3"/>
      <c r="Z53" s="96">
        <f>SUM(D53:Y53)</f>
        <v>0</v>
      </c>
    </row>
    <row r="54" spans="2:26" s="156" customFormat="1" ht="18">
      <c r="B54" s="173" t="s">
        <v>164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2:24" s="156" customFormat="1" ht="18">
      <c r="B55" s="156" t="s">
        <v>17</v>
      </c>
      <c r="C55" s="157"/>
      <c r="D55" s="156" t="s">
        <v>17</v>
      </c>
      <c r="F55" s="156" t="s">
        <v>17</v>
      </c>
      <c r="I55" s="156" t="s">
        <v>113</v>
      </c>
      <c r="K55" s="156" t="s">
        <v>17</v>
      </c>
      <c r="L55" s="156" t="s">
        <v>17</v>
      </c>
      <c r="M55" s="156" t="s">
        <v>17</v>
      </c>
      <c r="Q55" s="159" t="s">
        <v>17</v>
      </c>
      <c r="R55" s="156" t="s">
        <v>17</v>
      </c>
      <c r="U55" s="156" t="s">
        <v>17</v>
      </c>
      <c r="W55" s="158" t="s">
        <v>17</v>
      </c>
      <c r="X55" s="156" t="s">
        <v>17</v>
      </c>
    </row>
    <row r="56" spans="4:28" ht="12.75">
      <c r="D56" t="s">
        <v>17</v>
      </c>
      <c r="M56" s="155" t="s">
        <v>17</v>
      </c>
      <c r="N56" s="155"/>
      <c r="AA56" t="s">
        <v>17</v>
      </c>
      <c r="AB56" t="s">
        <v>17</v>
      </c>
    </row>
    <row r="57" ht="12.75">
      <c r="Q57" s="155" t="s">
        <v>17</v>
      </c>
    </row>
    <row r="58" ht="12.75">
      <c r="Q58" s="155" t="s">
        <v>17</v>
      </c>
    </row>
    <row r="59" ht="12.75">
      <c r="Q59" s="155" t="s">
        <v>17</v>
      </c>
    </row>
    <row r="60" spans="17:20" ht="12.75">
      <c r="Q60" s="155" t="s">
        <v>17</v>
      </c>
      <c r="T60" t="s">
        <v>17</v>
      </c>
    </row>
    <row r="61" spans="17:20" ht="12.75">
      <c r="Q61" s="155" t="s">
        <v>17</v>
      </c>
      <c r="T61" t="s">
        <v>17</v>
      </c>
    </row>
    <row r="62" ht="12.75">
      <c r="T62" t="s">
        <v>17</v>
      </c>
    </row>
    <row r="63" spans="20:22" ht="12.75">
      <c r="T63" t="s">
        <v>17</v>
      </c>
      <c r="V63" s="94"/>
    </row>
    <row r="64" ht="12.75">
      <c r="T64" t="s">
        <v>17</v>
      </c>
    </row>
    <row r="65" ht="12.75">
      <c r="T65" t="s">
        <v>17</v>
      </c>
    </row>
  </sheetData>
  <mergeCells count="25">
    <mergeCell ref="B54:Z54"/>
    <mergeCell ref="X1:X3"/>
    <mergeCell ref="Y1:Y3"/>
    <mergeCell ref="T1:T3"/>
    <mergeCell ref="U1:U3"/>
    <mergeCell ref="V1:V3"/>
    <mergeCell ref="W1:W3"/>
    <mergeCell ref="P1:P3"/>
    <mergeCell ref="Q1:Q3"/>
    <mergeCell ref="R1:R3"/>
    <mergeCell ref="K1:K3"/>
    <mergeCell ref="L1:L3"/>
    <mergeCell ref="M1:M3"/>
    <mergeCell ref="O1:O3"/>
    <mergeCell ref="N1:N3"/>
    <mergeCell ref="AA42:AC42"/>
    <mergeCell ref="D1:D3"/>
    <mergeCell ref="E1:E3"/>
    <mergeCell ref="B1:B3"/>
    <mergeCell ref="F1:F3"/>
    <mergeCell ref="G1:G3"/>
    <mergeCell ref="H1:H3"/>
    <mergeCell ref="I1:I3"/>
    <mergeCell ref="J1:J3"/>
    <mergeCell ref="S1:S3"/>
  </mergeCells>
  <printOptions gridLines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5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80" zoomScaleNormal="80" workbookViewId="0" topLeftCell="A30">
      <selection activeCell="A1" sqref="A1:J63"/>
    </sheetView>
  </sheetViews>
  <sheetFormatPr defaultColWidth="9.140625" defaultRowHeight="12.75"/>
  <cols>
    <col min="1" max="1" width="7.140625" style="0" customWidth="1"/>
    <col min="2" max="2" width="5.8515625" style="0" customWidth="1"/>
    <col min="3" max="3" width="41.7109375" style="0" customWidth="1"/>
    <col min="4" max="4" width="13.28125" style="0" customWidth="1"/>
    <col min="5" max="5" width="11.421875" style="0" hidden="1" customWidth="1"/>
    <col min="6" max="6" width="11.140625" style="0" hidden="1" customWidth="1"/>
    <col min="7" max="7" width="8.00390625" style="0" hidden="1" customWidth="1"/>
    <col min="8" max="8" width="3.140625" style="0" customWidth="1"/>
    <col min="9" max="9" width="18.421875" style="0" customWidth="1"/>
  </cols>
  <sheetData>
    <row r="1" spans="1:8" ht="18">
      <c r="A1" s="174" t="s">
        <v>17</v>
      </c>
      <c r="B1" s="175"/>
      <c r="C1" s="175"/>
      <c r="D1" s="175"/>
      <c r="E1" s="98"/>
      <c r="F1" s="98"/>
      <c r="G1" s="98"/>
      <c r="H1" s="98"/>
    </row>
    <row r="2" spans="1:8" ht="18.75" thickBot="1">
      <c r="A2" s="186" t="s">
        <v>166</v>
      </c>
      <c r="B2" s="187"/>
      <c r="C2" s="187"/>
      <c r="D2" s="187"/>
      <c r="E2" s="98"/>
      <c r="F2" s="98"/>
      <c r="G2" s="98"/>
      <c r="H2" s="98"/>
    </row>
    <row r="3" spans="1:8" ht="18.75" thickBot="1">
      <c r="A3" s="19"/>
      <c r="B3" s="19"/>
      <c r="C3" s="20" t="s">
        <v>56</v>
      </c>
      <c r="D3" s="54">
        <v>2009</v>
      </c>
      <c r="E3" s="21">
        <v>2003</v>
      </c>
      <c r="F3" s="22">
        <v>37499</v>
      </c>
      <c r="G3" s="21" t="s">
        <v>57</v>
      </c>
      <c r="H3" t="s">
        <v>17</v>
      </c>
    </row>
    <row r="4" spans="1:8" ht="12.75">
      <c r="A4" s="63" t="s">
        <v>58</v>
      </c>
      <c r="B4" s="63" t="s">
        <v>59</v>
      </c>
      <c r="C4" s="15" t="s">
        <v>60</v>
      </c>
      <c r="D4" s="23" t="s">
        <v>61</v>
      </c>
      <c r="E4" s="23" t="s">
        <v>61</v>
      </c>
      <c r="F4" s="91" t="s">
        <v>62</v>
      </c>
      <c r="G4" s="92"/>
      <c r="H4" t="s">
        <v>17</v>
      </c>
    </row>
    <row r="5" spans="1:8" ht="12.75">
      <c r="A5" s="24"/>
      <c r="B5" s="24">
        <v>1111</v>
      </c>
      <c r="C5" s="17" t="s">
        <v>63</v>
      </c>
      <c r="D5" s="18">
        <v>600</v>
      </c>
      <c r="E5" s="18">
        <v>1308500</v>
      </c>
      <c r="F5" s="18">
        <v>858772</v>
      </c>
      <c r="G5" s="25">
        <f>IF(E5&lt;&gt;0,F5/E5*100,0)</f>
        <v>65.63026366068017</v>
      </c>
      <c r="H5" t="s">
        <v>17</v>
      </c>
    </row>
    <row r="6" spans="1:8" ht="12.75">
      <c r="A6" s="24"/>
      <c r="B6" s="24">
        <v>1112</v>
      </c>
      <c r="C6" s="17" t="s">
        <v>64</v>
      </c>
      <c r="D6" s="18">
        <v>250</v>
      </c>
      <c r="E6" s="62">
        <f>196000+211437+23000</f>
        <v>430437</v>
      </c>
      <c r="F6" s="18">
        <v>370755</v>
      </c>
      <c r="G6" s="25">
        <f>IF(E6&lt;&gt;0,F6/E6*100,0)</f>
        <v>86.13455627652827</v>
      </c>
      <c r="H6" t="s">
        <v>17</v>
      </c>
    </row>
    <row r="7" spans="1:8" ht="12.75">
      <c r="A7" s="24"/>
      <c r="B7" s="24">
        <v>1113</v>
      </c>
      <c r="C7" s="17" t="s">
        <v>65</v>
      </c>
      <c r="D7" s="18">
        <v>50</v>
      </c>
      <c r="E7" s="18">
        <v>123000</v>
      </c>
      <c r="F7" s="18">
        <v>72306</v>
      </c>
      <c r="G7" s="25">
        <f>IF(E7&lt;&gt;0,F7/E7*100,0)</f>
        <v>58.78536585365853</v>
      </c>
      <c r="H7" t="s">
        <v>17</v>
      </c>
    </row>
    <row r="8" spans="1:8" ht="12.75">
      <c r="A8" s="24"/>
      <c r="B8" s="24">
        <v>1121</v>
      </c>
      <c r="C8" s="17" t="s">
        <v>66</v>
      </c>
      <c r="D8" s="18">
        <v>950</v>
      </c>
      <c r="E8" s="18">
        <v>1003000</v>
      </c>
      <c r="F8" s="18">
        <v>977748</v>
      </c>
      <c r="G8" s="25">
        <f>IF(E8&lt;&gt;0,F8/E8*100,0)</f>
        <v>97.48235294117647</v>
      </c>
      <c r="H8" t="s">
        <v>17</v>
      </c>
    </row>
    <row r="9" spans="1:7" ht="12.75" customHeight="1">
      <c r="A9" s="24"/>
      <c r="B9" s="24">
        <v>1122</v>
      </c>
      <c r="C9" s="17" t="s">
        <v>67</v>
      </c>
      <c r="D9" s="18">
        <v>550</v>
      </c>
      <c r="E9" s="18">
        <v>60500</v>
      </c>
      <c r="F9" s="18">
        <v>60955</v>
      </c>
      <c r="G9" s="25">
        <f>IF(E9&lt;&gt;0,F9/E9*100,0)</f>
        <v>100.75206611570249</v>
      </c>
    </row>
    <row r="10" ht="12.75" customHeight="1" hidden="1"/>
    <row r="11" ht="12.75" customHeight="1" hidden="1"/>
    <row r="12" spans="1:8" ht="12.75">
      <c r="A12" s="24"/>
      <c r="B12" s="24">
        <v>1211</v>
      </c>
      <c r="C12" s="17" t="s">
        <v>68</v>
      </c>
      <c r="D12" s="18">
        <v>1100</v>
      </c>
      <c r="E12" s="18">
        <v>2523000</v>
      </c>
      <c r="F12" s="18">
        <v>1499557</v>
      </c>
      <c r="G12" s="25">
        <f aca="true" t="shared" si="0" ref="G12:G26">IF(E12&lt;&gt;0,F12/E12*100,0)</f>
        <v>59.4354736424891</v>
      </c>
      <c r="H12" t="s">
        <v>17</v>
      </c>
    </row>
    <row r="13" spans="1:8" ht="12.75">
      <c r="A13" s="24"/>
      <c r="B13" s="24">
        <v>1361</v>
      </c>
      <c r="C13" s="17" t="s">
        <v>69</v>
      </c>
      <c r="D13" s="18">
        <v>1</v>
      </c>
      <c r="E13" s="62">
        <f>50000+25000</f>
        <v>75000</v>
      </c>
      <c r="F13" s="18">
        <v>74710</v>
      </c>
      <c r="G13" s="25">
        <f t="shared" si="0"/>
        <v>99.61333333333333</v>
      </c>
      <c r="H13" t="s">
        <v>17</v>
      </c>
    </row>
    <row r="14" spans="1:8" ht="12.75">
      <c r="A14" s="26"/>
      <c r="B14" s="26">
        <v>1337</v>
      </c>
      <c r="C14" s="27" t="s">
        <v>70</v>
      </c>
      <c r="D14" s="18">
        <v>160</v>
      </c>
      <c r="E14" s="18">
        <v>380000</v>
      </c>
      <c r="F14" s="18">
        <v>327242</v>
      </c>
      <c r="G14" s="25">
        <f t="shared" si="0"/>
        <v>86.11631578947369</v>
      </c>
      <c r="H14" t="s">
        <v>17</v>
      </c>
    </row>
    <row r="15" spans="1:8" ht="12.75">
      <c r="A15" s="24"/>
      <c r="B15" s="24">
        <v>1341</v>
      </c>
      <c r="C15" s="17" t="s">
        <v>71</v>
      </c>
      <c r="D15" s="18">
        <v>7</v>
      </c>
      <c r="E15" s="18">
        <v>12000</v>
      </c>
      <c r="F15" s="18">
        <v>12200</v>
      </c>
      <c r="G15" s="25">
        <f t="shared" si="0"/>
        <v>101.66666666666666</v>
      </c>
      <c r="H15" t="s">
        <v>17</v>
      </c>
    </row>
    <row r="16" spans="1:8" ht="12.75">
      <c r="A16" s="24"/>
      <c r="B16" s="24">
        <v>1343</v>
      </c>
      <c r="C16" s="17" t="s">
        <v>72</v>
      </c>
      <c r="D16" s="18"/>
      <c r="E16" s="18">
        <v>5000</v>
      </c>
      <c r="F16" s="18">
        <v>6567</v>
      </c>
      <c r="G16" s="25">
        <f t="shared" si="0"/>
        <v>131.34</v>
      </c>
      <c r="H16" t="s">
        <v>17</v>
      </c>
    </row>
    <row r="17" spans="1:7" ht="12.75" customHeight="1" hidden="1">
      <c r="A17" s="26"/>
      <c r="B17" s="26">
        <v>1344</v>
      </c>
      <c r="C17" s="27" t="s">
        <v>73</v>
      </c>
      <c r="D17" s="18"/>
      <c r="E17" s="18"/>
      <c r="F17" s="18">
        <v>740</v>
      </c>
      <c r="G17" s="25">
        <f t="shared" si="0"/>
        <v>0</v>
      </c>
    </row>
    <row r="18" spans="1:8" ht="12.75">
      <c r="A18" s="26"/>
      <c r="B18" s="26">
        <v>1347</v>
      </c>
      <c r="C18" s="27" t="s">
        <v>74</v>
      </c>
      <c r="D18" s="18"/>
      <c r="E18" s="62">
        <v>40000</v>
      </c>
      <c r="F18" s="18">
        <v>25000</v>
      </c>
      <c r="G18" s="25">
        <f t="shared" si="0"/>
        <v>62.5</v>
      </c>
      <c r="H18" t="s">
        <v>17</v>
      </c>
    </row>
    <row r="19" spans="1:8" ht="12.75">
      <c r="A19" s="26"/>
      <c r="B19" s="26">
        <v>1349</v>
      </c>
      <c r="C19" s="27" t="s">
        <v>75</v>
      </c>
      <c r="D19" s="18"/>
      <c r="E19" s="18">
        <f>10000+14000</f>
        <v>24000</v>
      </c>
      <c r="F19" s="18">
        <v>24364</v>
      </c>
      <c r="G19" s="25">
        <f t="shared" si="0"/>
        <v>101.51666666666668</v>
      </c>
      <c r="H19" t="s">
        <v>17</v>
      </c>
    </row>
    <row r="20" spans="1:8" ht="13.5" thickBot="1">
      <c r="A20" s="26"/>
      <c r="B20" s="26">
        <v>1511</v>
      </c>
      <c r="C20" s="27" t="s">
        <v>76</v>
      </c>
      <c r="D20" s="18">
        <v>550</v>
      </c>
      <c r="E20" s="18">
        <v>600000</v>
      </c>
      <c r="F20" s="18">
        <v>208124</v>
      </c>
      <c r="G20" s="25">
        <f t="shared" si="0"/>
        <v>34.68733333333333</v>
      </c>
      <c r="H20" t="s">
        <v>17</v>
      </c>
    </row>
    <row r="21" spans="1:7" ht="12.75" customHeight="1" hidden="1">
      <c r="A21" s="28"/>
      <c r="B21" s="28">
        <v>4139</v>
      </c>
      <c r="C21" s="29" t="s">
        <v>77</v>
      </c>
      <c r="D21" s="16">
        <f>SUM(D5:D20)</f>
        <v>4218</v>
      </c>
      <c r="E21" s="16">
        <v>0</v>
      </c>
      <c r="F21" s="16"/>
      <c r="G21" s="56">
        <f t="shared" si="0"/>
        <v>0</v>
      </c>
    </row>
    <row r="22" spans="1:8" ht="12.75">
      <c r="A22" s="30"/>
      <c r="B22" s="30" t="s">
        <v>78</v>
      </c>
      <c r="C22" s="31" t="s">
        <v>79</v>
      </c>
      <c r="D22" s="32">
        <f>SUM(D5:D20)</f>
        <v>4218</v>
      </c>
      <c r="E22" s="32">
        <f>SUM(E5:E21)</f>
        <v>6584437</v>
      </c>
      <c r="F22" s="32">
        <f>SUM(F5:F20)</f>
        <v>4519040</v>
      </c>
      <c r="G22" s="58">
        <f t="shared" si="0"/>
        <v>68.63213969546675</v>
      </c>
      <c r="H22" t="s">
        <v>17</v>
      </c>
    </row>
    <row r="23" spans="1:8" ht="12.75">
      <c r="A23" s="24">
        <v>3612</v>
      </c>
      <c r="B23" s="24">
        <v>2111</v>
      </c>
      <c r="C23" s="17" t="s">
        <v>149</v>
      </c>
      <c r="D23" s="18">
        <v>10</v>
      </c>
      <c r="E23" s="18">
        <v>5000</v>
      </c>
      <c r="F23" s="18">
        <v>470</v>
      </c>
      <c r="G23" s="25">
        <f t="shared" si="0"/>
        <v>9.4</v>
      </c>
      <c r="H23" s="64" t="s">
        <v>17</v>
      </c>
    </row>
    <row r="24" spans="1:8" ht="12.75">
      <c r="A24" s="24">
        <v>3613</v>
      </c>
      <c r="B24" s="24">
        <v>2111</v>
      </c>
      <c r="C24" s="17" t="s">
        <v>80</v>
      </c>
      <c r="D24" s="18">
        <v>10</v>
      </c>
      <c r="E24" s="18"/>
      <c r="F24" s="18"/>
      <c r="G24" s="25"/>
      <c r="H24" s="64"/>
    </row>
    <row r="25" spans="1:8" ht="12.75">
      <c r="A25" s="24"/>
      <c r="B25" s="24"/>
      <c r="C25" s="17"/>
      <c r="D25" s="18"/>
      <c r="E25" s="18"/>
      <c r="F25" s="18"/>
      <c r="G25" s="25"/>
      <c r="H25" s="64"/>
    </row>
    <row r="26" spans="1:8" ht="12.75">
      <c r="A26" s="24">
        <v>3639</v>
      </c>
      <c r="B26" s="24">
        <v>2111</v>
      </c>
      <c r="C26" s="17" t="s">
        <v>141</v>
      </c>
      <c r="D26" s="18">
        <v>80</v>
      </c>
      <c r="E26" s="18">
        <v>25000</v>
      </c>
      <c r="F26" s="18">
        <v>18200</v>
      </c>
      <c r="G26" s="25">
        <f t="shared" si="0"/>
        <v>72.8</v>
      </c>
      <c r="H26" s="64" t="s">
        <v>17</v>
      </c>
    </row>
    <row r="27" spans="1:9" ht="12.75">
      <c r="A27" s="66"/>
      <c r="B27" s="67">
        <v>2111</v>
      </c>
      <c r="C27" s="140"/>
      <c r="D27" s="69">
        <f>SUM(D23:D26)</f>
        <v>100</v>
      </c>
      <c r="E27" s="18"/>
      <c r="F27" s="18"/>
      <c r="G27" s="25"/>
      <c r="H27" t="s">
        <v>17</v>
      </c>
      <c r="I27" s="94"/>
    </row>
    <row r="28" spans="1:8" ht="12.75">
      <c r="A28" s="24">
        <v>3722</v>
      </c>
      <c r="B28" s="24">
        <v>2112</v>
      </c>
      <c r="C28" s="17" t="s">
        <v>86</v>
      </c>
      <c r="D28" s="18">
        <v>10</v>
      </c>
      <c r="E28" s="18">
        <v>48000</v>
      </c>
      <c r="F28" s="18">
        <v>45600</v>
      </c>
      <c r="G28" s="25">
        <f>IF(E28&lt;&gt;0,F28/E28*100,0)</f>
        <v>95</v>
      </c>
      <c r="H28" s="64" t="s">
        <v>17</v>
      </c>
    </row>
    <row r="29" spans="1:8" ht="12.75">
      <c r="A29" s="66"/>
      <c r="B29" s="67">
        <v>2112</v>
      </c>
      <c r="C29" s="70"/>
      <c r="D29" s="69">
        <f>SUM(D28:D28)</f>
        <v>10</v>
      </c>
      <c r="E29" s="18"/>
      <c r="F29" s="18"/>
      <c r="G29" s="25"/>
      <c r="H29" t="s">
        <v>17</v>
      </c>
    </row>
    <row r="30" spans="1:8" ht="12.75">
      <c r="A30" s="24">
        <v>1012</v>
      </c>
      <c r="B30" s="24">
        <v>2131</v>
      </c>
      <c r="C30" s="17" t="s">
        <v>87</v>
      </c>
      <c r="D30" s="18">
        <v>18</v>
      </c>
      <c r="E30" s="18">
        <v>23000</v>
      </c>
      <c r="F30" s="18">
        <v>2205</v>
      </c>
      <c r="G30" s="25">
        <f>IF(E30&lt;&gt;0,F30/E30*100,0)</f>
        <v>9.58695652173913</v>
      </c>
      <c r="H30" s="64" t="s">
        <v>17</v>
      </c>
    </row>
    <row r="31" spans="1:8" ht="12.75">
      <c r="A31" s="66"/>
      <c r="B31" s="67">
        <v>2131</v>
      </c>
      <c r="C31" s="70"/>
      <c r="D31" s="69">
        <f>SUM(D30)</f>
        <v>18</v>
      </c>
      <c r="E31" s="18"/>
      <c r="F31" s="18"/>
      <c r="G31" s="25"/>
      <c r="H31" t="s">
        <v>88</v>
      </c>
    </row>
    <row r="32" spans="1:8" ht="12.75">
      <c r="A32" s="24">
        <v>3612</v>
      </c>
      <c r="B32" s="24">
        <v>2132</v>
      </c>
      <c r="C32" s="17" t="s">
        <v>90</v>
      </c>
      <c r="D32" s="18">
        <v>220</v>
      </c>
      <c r="E32" s="18">
        <v>10000</v>
      </c>
      <c r="F32" s="18">
        <v>8475</v>
      </c>
      <c r="G32" s="25">
        <f>IF(E32&lt;&gt;0,F32/E32*100,0)</f>
        <v>84.75</v>
      </c>
      <c r="H32" s="64" t="s">
        <v>17</v>
      </c>
    </row>
    <row r="33" spans="1:8" ht="12.75">
      <c r="A33" s="24">
        <v>3613</v>
      </c>
      <c r="B33" s="24">
        <v>2132</v>
      </c>
      <c r="C33" s="17" t="s">
        <v>89</v>
      </c>
      <c r="D33" s="18">
        <v>30</v>
      </c>
      <c r="E33" s="18">
        <v>330000</v>
      </c>
      <c r="F33" s="18">
        <v>198767</v>
      </c>
      <c r="G33" s="25">
        <f>IF(E33&lt;&gt;0,F33/E33*100,0)</f>
        <v>60.232424242424244</v>
      </c>
      <c r="H33" s="64" t="s">
        <v>17</v>
      </c>
    </row>
    <row r="34" spans="1:7" ht="12.75">
      <c r="A34" s="71"/>
      <c r="B34" s="67">
        <v>2132</v>
      </c>
      <c r="C34" s="70" t="s">
        <v>91</v>
      </c>
      <c r="D34" s="141">
        <f>SUM(D32:D33)</f>
        <v>250</v>
      </c>
      <c r="E34" s="33">
        <f>SUM(E32:E33)</f>
        <v>340000</v>
      </c>
      <c r="F34" s="55">
        <f>SUM(F32:F33)</f>
        <v>207242</v>
      </c>
      <c r="G34" s="25">
        <f>IF(E34&lt;&gt;0,F34/E34*100,0)</f>
        <v>60.953529411764706</v>
      </c>
    </row>
    <row r="35" spans="1:8" ht="12.75">
      <c r="A35" s="24">
        <v>6310</v>
      </c>
      <c r="B35" s="24">
        <v>2141</v>
      </c>
      <c r="C35" s="17" t="s">
        <v>92</v>
      </c>
      <c r="D35" s="18">
        <v>1</v>
      </c>
      <c r="E35" s="18">
        <v>100000</v>
      </c>
      <c r="F35" s="18">
        <v>67768</v>
      </c>
      <c r="G35" s="25">
        <f>IF(E35&lt;&gt;0,F35/E35*100,0)</f>
        <v>67.768</v>
      </c>
      <c r="H35" s="64" t="s">
        <v>17</v>
      </c>
    </row>
    <row r="36" spans="1:8" ht="12.75">
      <c r="A36" s="66"/>
      <c r="B36" s="67">
        <v>2141</v>
      </c>
      <c r="C36" s="70"/>
      <c r="D36" s="69">
        <f>SUM(D35)</f>
        <v>1</v>
      </c>
      <c r="E36" s="18"/>
      <c r="F36" s="18"/>
      <c r="G36" s="25"/>
      <c r="H36" s="64"/>
    </row>
    <row r="37" spans="1:7" ht="12.75">
      <c r="A37" s="24">
        <v>6310</v>
      </c>
      <c r="B37" s="24">
        <v>2142</v>
      </c>
      <c r="C37" s="17" t="s">
        <v>93</v>
      </c>
      <c r="D37" s="18">
        <v>0</v>
      </c>
      <c r="E37" s="18">
        <v>0</v>
      </c>
      <c r="F37" s="18"/>
      <c r="G37" s="25">
        <f>IF(E37&lt;&gt;0,F37/E37*100,0)</f>
        <v>0</v>
      </c>
    </row>
    <row r="38" spans="1:8" ht="12.75">
      <c r="A38" s="75"/>
      <c r="B38" s="75">
        <v>2142</v>
      </c>
      <c r="C38" s="76"/>
      <c r="D38" s="77">
        <f>SUM(D37)</f>
        <v>0</v>
      </c>
      <c r="E38" s="16">
        <v>66000</v>
      </c>
      <c r="F38" s="16">
        <f>18439+9447+8000+3202+27132</f>
        <v>66220</v>
      </c>
      <c r="G38" s="25">
        <f>IF(E38&lt;&gt;0,F38/E38*100,0)</f>
        <v>100.33333333333334</v>
      </c>
      <c r="H38" t="s">
        <v>17</v>
      </c>
    </row>
    <row r="39" spans="1:8" ht="12.75">
      <c r="A39" s="34" t="s">
        <v>17</v>
      </c>
      <c r="B39" s="34" t="s">
        <v>17</v>
      </c>
      <c r="C39" s="15" t="s">
        <v>17</v>
      </c>
      <c r="D39" s="16"/>
      <c r="E39" s="16">
        <v>0</v>
      </c>
      <c r="F39" s="16">
        <v>1652</v>
      </c>
      <c r="G39" s="25">
        <f>IF(E39&lt;&gt;0,F39/E39*100,0)</f>
        <v>0</v>
      </c>
      <c r="H39" s="64" t="s">
        <v>17</v>
      </c>
    </row>
    <row r="40" spans="1:8" ht="12.75">
      <c r="A40" s="35">
        <v>6171</v>
      </c>
      <c r="B40" s="35">
        <v>2324</v>
      </c>
      <c r="C40" s="36" t="s">
        <v>139</v>
      </c>
      <c r="D40" s="37">
        <v>-9</v>
      </c>
      <c r="E40" s="37">
        <v>0</v>
      </c>
      <c r="F40" s="37">
        <v>2</v>
      </c>
      <c r="G40" s="43">
        <f>IF(E40&lt;&gt;0,F40/E40*100,0)</f>
        <v>0</v>
      </c>
      <c r="H40" s="64" t="s">
        <v>17</v>
      </c>
    </row>
    <row r="41" spans="1:8" ht="13.5" thickBot="1">
      <c r="A41" s="75"/>
      <c r="B41" s="75"/>
      <c r="C41" s="76"/>
      <c r="D41" s="77">
        <f>SUM(D39:D40)</f>
        <v>-9</v>
      </c>
      <c r="E41" s="37"/>
      <c r="F41" s="37"/>
      <c r="G41" s="65"/>
      <c r="H41" s="64" t="s">
        <v>17</v>
      </c>
    </row>
    <row r="42" spans="1:7" ht="12.75">
      <c r="A42" s="30" t="s">
        <v>99</v>
      </c>
      <c r="B42" s="30" t="s">
        <v>99</v>
      </c>
      <c r="C42" s="31" t="s">
        <v>100</v>
      </c>
      <c r="D42" s="38">
        <f>D27+D29+D31+D34+D36+D38+D41</f>
        <v>370</v>
      </c>
      <c r="E42" s="38">
        <f>SUM(E34:E40)+SUM(E30:E30)</f>
        <v>529000</v>
      </c>
      <c r="F42" s="38">
        <f>SUM(F34:F40)+SUM(F30:F30)</f>
        <v>345089</v>
      </c>
      <c r="G42" s="59">
        <f aca="true" t="shared" si="1" ref="G42:G61">IF(E42&lt;&gt;0,F42/E42*100,0)</f>
        <v>65.23421550094518</v>
      </c>
    </row>
    <row r="43" spans="1:7" ht="12.75">
      <c r="A43" s="24">
        <v>3329</v>
      </c>
      <c r="B43" s="24">
        <v>3121</v>
      </c>
      <c r="C43" s="17" t="s">
        <v>140</v>
      </c>
      <c r="D43" s="18">
        <v>0</v>
      </c>
      <c r="E43" s="18">
        <v>20000</v>
      </c>
      <c r="F43" s="18">
        <v>2560</v>
      </c>
      <c r="G43" s="25">
        <f t="shared" si="1"/>
        <v>12.8</v>
      </c>
    </row>
    <row r="44" spans="1:7" ht="13.5" thickBot="1">
      <c r="A44" s="78"/>
      <c r="B44" s="78">
        <v>3110</v>
      </c>
      <c r="C44" s="79" t="s">
        <v>140</v>
      </c>
      <c r="D44" s="80">
        <v>0</v>
      </c>
      <c r="E44" s="39">
        <f>SUM(E41:E41)</f>
        <v>0</v>
      </c>
      <c r="F44" s="39">
        <f>SUM(F41:F41)</f>
        <v>0</v>
      </c>
      <c r="G44" s="56">
        <f>IF(E44&lt;&gt;0,F44/E44*100,0)</f>
        <v>0</v>
      </c>
    </row>
    <row r="45" spans="1:7" ht="12.75">
      <c r="A45" s="24">
        <v>3639</v>
      </c>
      <c r="B45" s="24">
        <v>3111</v>
      </c>
      <c r="C45" s="17" t="s">
        <v>101</v>
      </c>
      <c r="D45" s="18">
        <v>200</v>
      </c>
      <c r="E45" s="160"/>
      <c r="F45" s="160"/>
      <c r="G45" s="161"/>
    </row>
    <row r="46" spans="1:7" ht="13.5" thickBot="1">
      <c r="A46" s="78"/>
      <c r="B46" s="78">
        <v>3110</v>
      </c>
      <c r="C46" s="79" t="s">
        <v>102</v>
      </c>
      <c r="D46" s="80">
        <f>SUM(D45)</f>
        <v>200</v>
      </c>
      <c r="E46" s="39">
        <f>SUM(E43:E43)</f>
        <v>20000</v>
      </c>
      <c r="F46" s="39">
        <f>SUM(F43:F43)</f>
        <v>2560</v>
      </c>
      <c r="G46" s="56">
        <f t="shared" si="1"/>
        <v>12.8</v>
      </c>
    </row>
    <row r="47" spans="1:7" ht="13.5" thickBot="1">
      <c r="A47" s="81" t="s">
        <v>103</v>
      </c>
      <c r="B47" s="81" t="s">
        <v>103</v>
      </c>
      <c r="C47" s="82" t="s">
        <v>104</v>
      </c>
      <c r="D47" s="83">
        <f>D44+D46</f>
        <v>200</v>
      </c>
      <c r="E47" s="83"/>
      <c r="F47" s="83"/>
      <c r="G47" s="84">
        <f t="shared" si="1"/>
        <v>0</v>
      </c>
    </row>
    <row r="48" spans="1:7" ht="12.75">
      <c r="A48" s="24" t="s">
        <v>17</v>
      </c>
      <c r="B48" s="24">
        <v>4112</v>
      </c>
      <c r="C48" s="17" t="s">
        <v>105</v>
      </c>
      <c r="D48" s="18">
        <v>11</v>
      </c>
      <c r="E48" s="18">
        <f>SUM(E51:E53)</f>
        <v>342800</v>
      </c>
      <c r="F48" s="18">
        <v>416955</v>
      </c>
      <c r="G48" s="25">
        <f t="shared" si="1"/>
        <v>121.63214702450409</v>
      </c>
    </row>
    <row r="49" spans="1:7" ht="12.75">
      <c r="A49" s="24"/>
      <c r="B49" s="24" t="s">
        <v>17</v>
      </c>
      <c r="C49" s="17" t="s">
        <v>17</v>
      </c>
      <c r="D49" s="18"/>
      <c r="E49" s="62">
        <v>1800</v>
      </c>
      <c r="F49" s="18"/>
      <c r="G49" s="25">
        <f t="shared" si="1"/>
        <v>0</v>
      </c>
    </row>
    <row r="50" spans="1:7" ht="12.75">
      <c r="A50" s="67"/>
      <c r="B50" s="67">
        <v>4112</v>
      </c>
      <c r="C50" s="70"/>
      <c r="D50" s="69">
        <f>D48</f>
        <v>11</v>
      </c>
      <c r="E50" s="42">
        <v>209000</v>
      </c>
      <c r="F50" s="18"/>
      <c r="G50" s="25">
        <f t="shared" si="1"/>
        <v>0</v>
      </c>
    </row>
    <row r="51" spans="1:7" ht="12.75">
      <c r="A51" s="24" t="s">
        <v>17</v>
      </c>
      <c r="B51" s="24">
        <v>4116</v>
      </c>
      <c r="C51" s="93" t="s">
        <v>114</v>
      </c>
      <c r="D51" s="18">
        <v>0</v>
      </c>
      <c r="E51" s="18">
        <v>132000</v>
      </c>
      <c r="F51" s="18"/>
      <c r="G51" s="25">
        <f t="shared" si="1"/>
        <v>0</v>
      </c>
    </row>
    <row r="52" spans="1:7" ht="12.75">
      <c r="A52" s="24"/>
      <c r="B52" s="24" t="s">
        <v>17</v>
      </c>
      <c r="C52" s="17" t="s">
        <v>17</v>
      </c>
      <c r="D52" s="18"/>
      <c r="E52" s="62">
        <v>1800</v>
      </c>
      <c r="F52" s="18"/>
      <c r="G52" s="25">
        <f t="shared" si="1"/>
        <v>0</v>
      </c>
    </row>
    <row r="53" spans="1:9" ht="13.5" thickBot="1">
      <c r="A53" s="67"/>
      <c r="B53" s="67">
        <v>4116</v>
      </c>
      <c r="C53" s="70"/>
      <c r="D53" s="69">
        <f>SUM(D51:D52)</f>
        <v>0</v>
      </c>
      <c r="E53" s="42">
        <v>209000</v>
      </c>
      <c r="F53" s="18"/>
      <c r="G53" s="25">
        <f t="shared" si="1"/>
        <v>0</v>
      </c>
      <c r="I53" t="s">
        <v>17</v>
      </c>
    </row>
    <row r="54" spans="1:7" ht="12.75">
      <c r="A54" s="44" t="s">
        <v>106</v>
      </c>
      <c r="B54" s="40" t="s">
        <v>106</v>
      </c>
      <c r="C54" s="31" t="s">
        <v>107</v>
      </c>
      <c r="D54" s="41">
        <f>D53+D50</f>
        <v>11</v>
      </c>
      <c r="E54" s="41" t="e">
        <f>#REF!+E48+#REF!+#REF!+#REF!</f>
        <v>#REF!</v>
      </c>
      <c r="F54" s="41" t="e">
        <f>SUM(F48:F48)+#REF!+#REF!+#REF!</f>
        <v>#REF!</v>
      </c>
      <c r="G54" s="58" t="e">
        <f t="shared" si="1"/>
        <v>#REF!</v>
      </c>
    </row>
    <row r="55" spans="1:7" ht="12.75" customHeight="1" hidden="1">
      <c r="A55" s="90"/>
      <c r="B55" s="85"/>
      <c r="C55" s="27"/>
      <c r="D55" s="86"/>
      <c r="E55" s="42"/>
      <c r="F55" s="42"/>
      <c r="G55" s="43">
        <f t="shared" si="1"/>
        <v>0</v>
      </c>
    </row>
    <row r="56" spans="1:9" ht="13.5" thickBot="1">
      <c r="A56" s="87"/>
      <c r="B56" s="88">
        <v>8115</v>
      </c>
      <c r="C56" s="88" t="s">
        <v>108</v>
      </c>
      <c r="D56" s="89">
        <v>200</v>
      </c>
      <c r="E56" s="45"/>
      <c r="F56" s="46"/>
      <c r="G56" s="25">
        <f t="shared" si="1"/>
        <v>0</v>
      </c>
      <c r="I56" t="s">
        <v>17</v>
      </c>
    </row>
    <row r="57" spans="1:10" ht="13.5" thickBot="1">
      <c r="A57" s="87"/>
      <c r="B57" s="88">
        <v>8124</v>
      </c>
      <c r="C57" s="99" t="s">
        <v>136</v>
      </c>
      <c r="D57" s="89">
        <v>0</v>
      </c>
      <c r="E57" s="45"/>
      <c r="F57" s="46"/>
      <c r="G57" s="25"/>
      <c r="H57" t="s">
        <v>17</v>
      </c>
      <c r="I57" s="164" t="s">
        <v>17</v>
      </c>
      <c r="J57" s="164"/>
    </row>
    <row r="58" spans="1:9" ht="13.5" thickBot="1">
      <c r="A58" s="87"/>
      <c r="B58" s="88">
        <v>8124</v>
      </c>
      <c r="C58" s="99" t="s">
        <v>157</v>
      </c>
      <c r="D58" s="89">
        <v>-150</v>
      </c>
      <c r="E58" s="45"/>
      <c r="F58" s="46"/>
      <c r="G58" s="25">
        <f t="shared" si="1"/>
        <v>0</v>
      </c>
      <c r="I58" t="s">
        <v>17</v>
      </c>
    </row>
    <row r="59" spans="1:10" ht="12.75">
      <c r="A59" s="44" t="s">
        <v>109</v>
      </c>
      <c r="B59" s="44" t="s">
        <v>109</v>
      </c>
      <c r="C59" s="31" t="s">
        <v>110</v>
      </c>
      <c r="D59" s="41">
        <f>SUM(D56:D58)</f>
        <v>50</v>
      </c>
      <c r="E59" s="57">
        <f>SUM(E58:E58)</f>
        <v>0</v>
      </c>
      <c r="F59" s="57">
        <f>SUM(F58:F58)</f>
        <v>0</v>
      </c>
      <c r="G59" s="59">
        <f t="shared" si="1"/>
        <v>0</v>
      </c>
      <c r="I59" s="164" t="s">
        <v>17</v>
      </c>
      <c r="J59" s="164"/>
    </row>
    <row r="60" spans="1:7" ht="13.5" thickBot="1">
      <c r="A60" s="47"/>
      <c r="B60" s="47"/>
      <c r="C60" s="48"/>
      <c r="D60" s="49"/>
      <c r="E60" s="49"/>
      <c r="F60" s="49">
        <v>0</v>
      </c>
      <c r="G60" s="60">
        <f t="shared" si="1"/>
        <v>0</v>
      </c>
    </row>
    <row r="61" spans="1:7" ht="16.5" thickBot="1">
      <c r="A61" s="50" t="s">
        <v>111</v>
      </c>
      <c r="B61" s="50" t="s">
        <v>111</v>
      </c>
      <c r="C61" s="51" t="s">
        <v>112</v>
      </c>
      <c r="D61" s="52">
        <f>D59+D54+D47+D42+D22</f>
        <v>4849</v>
      </c>
      <c r="E61" s="52" t="e">
        <f>E22+E42+E47+E54+E59+#REF!</f>
        <v>#REF!</v>
      </c>
      <c r="F61" s="52" t="e">
        <f>F22+F42+F47+F54+F59+#REF!</f>
        <v>#REF!</v>
      </c>
      <c r="G61" s="61" t="e">
        <f t="shared" si="1"/>
        <v>#REF!</v>
      </c>
    </row>
    <row r="62" ht="12.75">
      <c r="F62" s="53" t="s">
        <v>17</v>
      </c>
    </row>
    <row r="63" spans="1:10" ht="15.75">
      <c r="A63" s="176" t="s">
        <v>164</v>
      </c>
      <c r="B63" s="176"/>
      <c r="C63" s="176"/>
      <c r="D63" s="176"/>
      <c r="E63" s="176"/>
      <c r="F63" s="176"/>
      <c r="G63" s="176"/>
      <c r="H63" s="176"/>
      <c r="I63" s="176"/>
      <c r="J63" s="176"/>
    </row>
  </sheetData>
  <mergeCells count="5">
    <mergeCell ref="A1:D1"/>
    <mergeCell ref="A2:D2"/>
    <mergeCell ref="A63:J63"/>
    <mergeCell ref="I57:J57"/>
    <mergeCell ref="I59:J59"/>
  </mergeCells>
  <printOptions/>
  <pageMargins left="0.75" right="0.75" top="1" bottom="1" header="0.5" footer="0.5"/>
  <pageSetup fitToHeight="1" fitToWidth="1" horizontalDpi="600" verticalDpi="600" orientation="portrait" paperSize="9" scale="89" r:id="rId1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80" zoomScaleNormal="80" workbookViewId="0" topLeftCell="A1">
      <selection activeCell="L60" sqref="L60"/>
    </sheetView>
  </sheetViews>
  <sheetFormatPr defaultColWidth="9.140625" defaultRowHeight="12.75"/>
  <cols>
    <col min="1" max="1" width="7.140625" style="0" customWidth="1"/>
    <col min="2" max="2" width="5.8515625" style="0" customWidth="1"/>
    <col min="3" max="3" width="41.7109375" style="0" customWidth="1"/>
    <col min="4" max="4" width="13.28125" style="0" customWidth="1"/>
    <col min="5" max="5" width="11.421875" style="0" hidden="1" customWidth="1"/>
    <col min="6" max="6" width="11.140625" style="0" hidden="1" customWidth="1"/>
    <col min="7" max="7" width="8.00390625" style="0" hidden="1" customWidth="1"/>
    <col min="8" max="8" width="3.140625" style="0" customWidth="1"/>
  </cols>
  <sheetData>
    <row r="1" spans="1:8" ht="18">
      <c r="A1" s="14" t="s">
        <v>130</v>
      </c>
      <c r="B1" s="14"/>
      <c r="C1" s="98"/>
      <c r="D1" s="154" t="s">
        <v>131</v>
      </c>
      <c r="E1" s="98"/>
      <c r="F1" s="98"/>
      <c r="G1" s="98"/>
      <c r="H1" s="98"/>
    </row>
    <row r="2" spans="1:8" ht="18">
      <c r="A2" s="19"/>
      <c r="B2" s="19"/>
      <c r="C2" s="20" t="s">
        <v>56</v>
      </c>
      <c r="D2" s="54">
        <v>2005</v>
      </c>
      <c r="E2" s="21">
        <v>2003</v>
      </c>
      <c r="F2" s="22">
        <v>37499</v>
      </c>
      <c r="G2" s="21" t="s">
        <v>57</v>
      </c>
      <c r="H2" t="s">
        <v>17</v>
      </c>
    </row>
    <row r="3" spans="1:8" ht="12.75">
      <c r="A3" s="63" t="s">
        <v>58</v>
      </c>
      <c r="B3" s="63" t="s">
        <v>59</v>
      </c>
      <c r="C3" s="15" t="s">
        <v>60</v>
      </c>
      <c r="D3" s="23" t="s">
        <v>61</v>
      </c>
      <c r="E3" s="23" t="s">
        <v>61</v>
      </c>
      <c r="F3" s="91" t="s">
        <v>62</v>
      </c>
      <c r="G3" s="92"/>
      <c r="H3" t="s">
        <v>17</v>
      </c>
    </row>
    <row r="4" spans="1:8" ht="12.75">
      <c r="A4" s="24"/>
      <c r="B4" s="24">
        <v>1111</v>
      </c>
      <c r="C4" s="17" t="s">
        <v>63</v>
      </c>
      <c r="D4" s="18">
        <v>500</v>
      </c>
      <c r="E4" s="18">
        <v>1308500</v>
      </c>
      <c r="F4" s="18">
        <v>858772</v>
      </c>
      <c r="G4" s="25">
        <f>IF(E4&lt;&gt;0,F4/E4*100,0)</f>
        <v>65.63026366068017</v>
      </c>
      <c r="H4" t="s">
        <v>17</v>
      </c>
    </row>
    <row r="5" spans="1:8" ht="12.75">
      <c r="A5" s="24"/>
      <c r="B5" s="24">
        <v>1112</v>
      </c>
      <c r="C5" s="17" t="s">
        <v>64</v>
      </c>
      <c r="D5" s="18">
        <v>145</v>
      </c>
      <c r="E5" s="62">
        <f>196000+211437+23000</f>
        <v>430437</v>
      </c>
      <c r="F5" s="18">
        <v>370755</v>
      </c>
      <c r="G5" s="25">
        <f>IF(E5&lt;&gt;0,F5/E5*100,0)</f>
        <v>86.13455627652827</v>
      </c>
      <c r="H5" t="s">
        <v>17</v>
      </c>
    </row>
    <row r="6" spans="1:8" ht="12.75">
      <c r="A6" s="24"/>
      <c r="B6" s="24">
        <v>1113</v>
      </c>
      <c r="C6" s="17" t="s">
        <v>65</v>
      </c>
      <c r="D6" s="18">
        <v>35</v>
      </c>
      <c r="E6" s="18">
        <v>123000</v>
      </c>
      <c r="F6" s="18">
        <v>72306</v>
      </c>
      <c r="G6" s="25">
        <f>IF(E6&lt;&gt;0,F6/E6*100,0)</f>
        <v>58.78536585365853</v>
      </c>
      <c r="H6" t="s">
        <v>17</v>
      </c>
    </row>
    <row r="7" spans="1:8" ht="12.75">
      <c r="A7" s="24"/>
      <c r="B7" s="24">
        <v>1121</v>
      </c>
      <c r="C7" s="17" t="s">
        <v>66</v>
      </c>
      <c r="D7" s="18">
        <v>540</v>
      </c>
      <c r="E7" s="18">
        <v>1003000</v>
      </c>
      <c r="F7" s="18">
        <v>977748</v>
      </c>
      <c r="G7" s="25">
        <f>IF(E7&lt;&gt;0,F7/E7*100,0)</f>
        <v>97.48235294117647</v>
      </c>
      <c r="H7" t="s">
        <v>17</v>
      </c>
    </row>
    <row r="8" spans="1:7" ht="12.75" customHeight="1">
      <c r="A8" s="24"/>
      <c r="B8" s="24">
        <v>1122</v>
      </c>
      <c r="C8" s="17" t="s">
        <v>67</v>
      </c>
      <c r="D8" s="18">
        <v>110</v>
      </c>
      <c r="E8" s="18">
        <v>60500</v>
      </c>
      <c r="F8" s="18">
        <v>60955</v>
      </c>
      <c r="G8" s="25">
        <f>IF(E8&lt;&gt;0,F8/E8*100,0)</f>
        <v>100.75206611570249</v>
      </c>
    </row>
    <row r="9" ht="12.75" hidden="1"/>
    <row r="10" ht="12.75" hidden="1"/>
    <row r="11" spans="1:8" ht="12.75">
      <c r="A11" s="24"/>
      <c r="B11" s="24">
        <v>1211</v>
      </c>
      <c r="C11" s="17" t="s">
        <v>68</v>
      </c>
      <c r="D11" s="18">
        <v>750</v>
      </c>
      <c r="E11" s="18">
        <v>2523000</v>
      </c>
      <c r="F11" s="18">
        <v>1499557</v>
      </c>
      <c r="G11" s="25">
        <f aca="true" t="shared" si="0" ref="G11:G26">IF(E11&lt;&gt;0,F11/E11*100,0)</f>
        <v>59.4354736424891</v>
      </c>
      <c r="H11" t="s">
        <v>17</v>
      </c>
    </row>
    <row r="12" spans="1:8" ht="12.75">
      <c r="A12" s="24"/>
      <c r="B12" s="24">
        <v>1361</v>
      </c>
      <c r="C12" s="17" t="s">
        <v>69</v>
      </c>
      <c r="D12" s="18">
        <v>2</v>
      </c>
      <c r="E12" s="62">
        <f>50000+25000</f>
        <v>75000</v>
      </c>
      <c r="F12" s="18">
        <v>74710</v>
      </c>
      <c r="G12" s="25">
        <f t="shared" si="0"/>
        <v>99.61333333333333</v>
      </c>
      <c r="H12" t="s">
        <v>17</v>
      </c>
    </row>
    <row r="13" spans="1:8" ht="12.75">
      <c r="A13" s="26"/>
      <c r="B13" s="26">
        <v>1337</v>
      </c>
      <c r="C13" s="27" t="s">
        <v>70</v>
      </c>
      <c r="D13" s="18">
        <v>100</v>
      </c>
      <c r="E13" s="18">
        <v>380000</v>
      </c>
      <c r="F13" s="18">
        <v>327242</v>
      </c>
      <c r="G13" s="25">
        <f t="shared" si="0"/>
        <v>86.11631578947369</v>
      </c>
      <c r="H13" t="s">
        <v>17</v>
      </c>
    </row>
    <row r="14" spans="1:8" ht="12.75">
      <c r="A14" s="24"/>
      <c r="B14" s="24">
        <v>1341</v>
      </c>
      <c r="C14" s="17" t="s">
        <v>71</v>
      </c>
      <c r="D14" s="18">
        <v>6</v>
      </c>
      <c r="E14" s="18">
        <v>12000</v>
      </c>
      <c r="F14" s="18">
        <v>12200</v>
      </c>
      <c r="G14" s="25">
        <f t="shared" si="0"/>
        <v>101.66666666666666</v>
      </c>
      <c r="H14" t="s">
        <v>17</v>
      </c>
    </row>
    <row r="15" spans="1:8" ht="12.75">
      <c r="A15" s="24"/>
      <c r="B15" s="24">
        <v>1343</v>
      </c>
      <c r="C15" s="17" t="s">
        <v>72</v>
      </c>
      <c r="D15" s="18"/>
      <c r="E15" s="18">
        <v>5000</v>
      </c>
      <c r="F15" s="18">
        <v>6567</v>
      </c>
      <c r="G15" s="25">
        <f t="shared" si="0"/>
        <v>131.34</v>
      </c>
      <c r="H15" t="s">
        <v>17</v>
      </c>
    </row>
    <row r="16" spans="1:7" ht="12.75" hidden="1">
      <c r="A16" s="26"/>
      <c r="B16" s="26">
        <v>1344</v>
      </c>
      <c r="C16" s="27" t="s">
        <v>73</v>
      </c>
      <c r="D16" s="18"/>
      <c r="E16" s="18"/>
      <c r="F16" s="18">
        <v>740</v>
      </c>
      <c r="G16" s="25">
        <f t="shared" si="0"/>
        <v>0</v>
      </c>
    </row>
    <row r="17" spans="1:8" ht="12.75">
      <c r="A17" s="26"/>
      <c r="B17" s="26">
        <v>1347</v>
      </c>
      <c r="C17" s="27" t="s">
        <v>74</v>
      </c>
      <c r="D17" s="18">
        <v>2</v>
      </c>
      <c r="E17" s="62">
        <v>40000</v>
      </c>
      <c r="F17" s="18">
        <v>25000</v>
      </c>
      <c r="G17" s="25">
        <f t="shared" si="0"/>
        <v>62.5</v>
      </c>
      <c r="H17" t="s">
        <v>17</v>
      </c>
    </row>
    <row r="18" spans="1:8" ht="12.75">
      <c r="A18" s="26"/>
      <c r="B18" s="26">
        <v>1349</v>
      </c>
      <c r="C18" s="27" t="s">
        <v>75</v>
      </c>
      <c r="D18" s="18"/>
      <c r="E18" s="18">
        <f>10000+14000</f>
        <v>24000</v>
      </c>
      <c r="F18" s="18">
        <v>24364</v>
      </c>
      <c r="G18" s="25">
        <f t="shared" si="0"/>
        <v>101.51666666666668</v>
      </c>
      <c r="H18" t="s">
        <v>17</v>
      </c>
    </row>
    <row r="19" spans="1:8" ht="13.5" thickBot="1">
      <c r="A19" s="26"/>
      <c r="B19" s="26">
        <v>1511</v>
      </c>
      <c r="C19" s="27" t="s">
        <v>76</v>
      </c>
      <c r="D19" s="18">
        <v>620</v>
      </c>
      <c r="E19" s="18">
        <v>600000</v>
      </c>
      <c r="F19" s="18">
        <v>208124</v>
      </c>
      <c r="G19" s="25">
        <f t="shared" si="0"/>
        <v>34.68733333333333</v>
      </c>
      <c r="H19" t="s">
        <v>17</v>
      </c>
    </row>
    <row r="20" spans="1:7" ht="12.75" hidden="1">
      <c r="A20" s="28"/>
      <c r="B20" s="28">
        <v>4139</v>
      </c>
      <c r="C20" s="29" t="s">
        <v>77</v>
      </c>
      <c r="D20" s="16">
        <f>SUM(D4:D19)</f>
        <v>2810</v>
      </c>
      <c r="E20" s="16">
        <v>0</v>
      </c>
      <c r="F20" s="16"/>
      <c r="G20" s="56">
        <f t="shared" si="0"/>
        <v>0</v>
      </c>
    </row>
    <row r="21" spans="1:8" ht="12.75">
      <c r="A21" s="30"/>
      <c r="B21" s="30" t="s">
        <v>78</v>
      </c>
      <c r="C21" s="31" t="s">
        <v>79</v>
      </c>
      <c r="D21" s="32">
        <f>SUM(D4:D19)</f>
        <v>2810</v>
      </c>
      <c r="E21" s="32">
        <f>SUM(E4:E20)</f>
        <v>6584437</v>
      </c>
      <c r="F21" s="32">
        <f>SUM(F4:F19)</f>
        <v>4519040</v>
      </c>
      <c r="G21" s="58">
        <f t="shared" si="0"/>
        <v>68.63213969546675</v>
      </c>
      <c r="H21" t="s">
        <v>17</v>
      </c>
    </row>
    <row r="22" spans="1:8" ht="12.75">
      <c r="A22" s="24">
        <v>2310</v>
      </c>
      <c r="B22" s="24">
        <v>2111</v>
      </c>
      <c r="C22" s="17" t="s">
        <v>80</v>
      </c>
      <c r="D22" s="18">
        <v>15</v>
      </c>
      <c r="E22" s="18">
        <v>5000</v>
      </c>
      <c r="F22" s="18">
        <v>470</v>
      </c>
      <c r="G22" s="25">
        <f t="shared" si="0"/>
        <v>9.4</v>
      </c>
      <c r="H22" s="64" t="s">
        <v>17</v>
      </c>
    </row>
    <row r="23" spans="1:8" ht="12.75">
      <c r="A23" s="24">
        <v>3111</v>
      </c>
      <c r="B23" s="24">
        <v>2111</v>
      </c>
      <c r="C23" s="17" t="s">
        <v>81</v>
      </c>
      <c r="D23" s="18"/>
      <c r="E23" s="18">
        <v>25000</v>
      </c>
      <c r="F23" s="18">
        <v>18200</v>
      </c>
      <c r="G23" s="25">
        <f t="shared" si="0"/>
        <v>72.8</v>
      </c>
      <c r="H23" s="64" t="s">
        <v>17</v>
      </c>
    </row>
    <row r="24" spans="1:8" ht="12.75">
      <c r="A24" s="24">
        <v>3632</v>
      </c>
      <c r="B24" s="24">
        <v>2111</v>
      </c>
      <c r="C24" s="17" t="s">
        <v>82</v>
      </c>
      <c r="D24" s="18"/>
      <c r="E24" s="18">
        <v>0</v>
      </c>
      <c r="F24" s="18">
        <v>960</v>
      </c>
      <c r="G24" s="25">
        <f t="shared" si="0"/>
        <v>0</v>
      </c>
      <c r="H24" s="64" t="s">
        <v>17</v>
      </c>
    </row>
    <row r="25" spans="1:8" ht="12.75">
      <c r="A25" s="24">
        <v>3639</v>
      </c>
      <c r="B25" s="24">
        <v>2111</v>
      </c>
      <c r="C25" s="17" t="s">
        <v>83</v>
      </c>
      <c r="D25" s="18">
        <v>150</v>
      </c>
      <c r="E25" s="18">
        <v>5000</v>
      </c>
      <c r="F25" s="18">
        <v>3896</v>
      </c>
      <c r="G25" s="25">
        <f t="shared" si="0"/>
        <v>77.92</v>
      </c>
      <c r="H25" s="64" t="s">
        <v>17</v>
      </c>
    </row>
    <row r="26" spans="1:8" ht="12.75">
      <c r="A26" s="24">
        <v>6171</v>
      </c>
      <c r="B26" s="24">
        <v>2111</v>
      </c>
      <c r="C26" s="17" t="s">
        <v>84</v>
      </c>
      <c r="D26" s="18">
        <v>2</v>
      </c>
      <c r="E26" s="18">
        <v>530000</v>
      </c>
      <c r="F26" s="18">
        <v>411383</v>
      </c>
      <c r="G26" s="25">
        <f t="shared" si="0"/>
        <v>77.61943396226415</v>
      </c>
      <c r="H26" s="64" t="s">
        <v>17</v>
      </c>
    </row>
    <row r="27" spans="1:9" ht="12.75">
      <c r="A27" s="66"/>
      <c r="B27" s="67">
        <v>2111</v>
      </c>
      <c r="C27" s="68"/>
      <c r="D27" s="69">
        <f>SUM(D22:D26)</f>
        <v>167</v>
      </c>
      <c r="E27" s="18"/>
      <c r="F27" s="18"/>
      <c r="G27" s="25"/>
      <c r="H27" t="s">
        <v>17</v>
      </c>
      <c r="I27" s="94"/>
    </row>
    <row r="28" spans="1:8" ht="12.75">
      <c r="A28" s="24">
        <v>3319</v>
      </c>
      <c r="B28" s="24">
        <v>2112</v>
      </c>
      <c r="C28" s="17" t="s">
        <v>85</v>
      </c>
      <c r="D28" s="18"/>
      <c r="E28" s="18">
        <v>48000</v>
      </c>
      <c r="F28" s="18">
        <v>45600</v>
      </c>
      <c r="G28" s="25">
        <f>IF(E28&lt;&gt;0,F28/E28*100,0)</f>
        <v>95</v>
      </c>
      <c r="H28" s="64" t="s">
        <v>17</v>
      </c>
    </row>
    <row r="29" spans="1:8" ht="12.75">
      <c r="A29" s="24">
        <v>6171</v>
      </c>
      <c r="B29" s="24">
        <v>2112</v>
      </c>
      <c r="C29" s="17" t="s">
        <v>86</v>
      </c>
      <c r="D29" s="18">
        <v>5</v>
      </c>
      <c r="E29" s="18">
        <v>48000</v>
      </c>
      <c r="F29" s="18">
        <v>45600</v>
      </c>
      <c r="G29" s="25">
        <f>IF(E29&lt;&gt;0,F29/E29*100,0)</f>
        <v>95</v>
      </c>
      <c r="H29" s="64" t="s">
        <v>17</v>
      </c>
    </row>
    <row r="30" spans="1:8" ht="12.75">
      <c r="A30" s="66"/>
      <c r="B30" s="67">
        <v>2112</v>
      </c>
      <c r="C30" s="70"/>
      <c r="D30" s="69">
        <f>SUM(D28:D29)</f>
        <v>5</v>
      </c>
      <c r="E30" s="18"/>
      <c r="F30" s="18"/>
      <c r="G30" s="25"/>
      <c r="H30" t="s">
        <v>17</v>
      </c>
    </row>
    <row r="31" spans="1:8" ht="12.75">
      <c r="A31" s="24">
        <v>1012</v>
      </c>
      <c r="B31" s="24">
        <v>2131</v>
      </c>
      <c r="C31" s="17" t="s">
        <v>87</v>
      </c>
      <c r="D31" s="18">
        <v>30</v>
      </c>
      <c r="E31" s="18">
        <v>23000</v>
      </c>
      <c r="F31" s="18">
        <v>2205</v>
      </c>
      <c r="G31" s="25">
        <f>IF(E31&lt;&gt;0,F31/E31*100,0)</f>
        <v>9.58695652173913</v>
      </c>
      <c r="H31" s="64" t="s">
        <v>17</v>
      </c>
    </row>
    <row r="32" spans="1:8" ht="12.75">
      <c r="A32" s="66"/>
      <c r="B32" s="67">
        <v>2131</v>
      </c>
      <c r="C32" s="70"/>
      <c r="D32" s="69">
        <f>SUM(D31)</f>
        <v>30</v>
      </c>
      <c r="E32" s="18"/>
      <c r="F32" s="18"/>
      <c r="G32" s="25"/>
      <c r="H32" t="s">
        <v>88</v>
      </c>
    </row>
    <row r="33" spans="1:8" ht="12.75">
      <c r="A33" s="24">
        <v>3141</v>
      </c>
      <c r="B33" s="24">
        <v>2132</v>
      </c>
      <c r="C33" s="17" t="s">
        <v>89</v>
      </c>
      <c r="D33" s="18"/>
      <c r="E33" s="18">
        <v>76000</v>
      </c>
      <c r="F33" s="18">
        <v>30840</v>
      </c>
      <c r="G33" s="25">
        <f aca="true" t="shared" si="1" ref="G33:G39">IF(E33&lt;&gt;0,F33/E33*100,0)</f>
        <v>40.578947368421055</v>
      </c>
      <c r="H33" s="64" t="s">
        <v>17</v>
      </c>
    </row>
    <row r="34" spans="1:8" ht="12.75">
      <c r="A34" s="24">
        <v>3419</v>
      </c>
      <c r="B34" s="24">
        <v>2132</v>
      </c>
      <c r="C34" s="17" t="s">
        <v>116</v>
      </c>
      <c r="D34" s="18">
        <v>2</v>
      </c>
      <c r="E34" s="18">
        <v>76000</v>
      </c>
      <c r="F34" s="18">
        <v>30840</v>
      </c>
      <c r="G34" s="25">
        <f t="shared" si="1"/>
        <v>40.578947368421055</v>
      </c>
      <c r="H34" s="64" t="s">
        <v>17</v>
      </c>
    </row>
    <row r="35" spans="1:8" ht="12.75">
      <c r="A35" s="24">
        <v>3612</v>
      </c>
      <c r="B35" s="24">
        <v>2132</v>
      </c>
      <c r="C35" s="17" t="s">
        <v>90</v>
      </c>
      <c r="D35" s="18">
        <v>150</v>
      </c>
      <c r="E35" s="18">
        <v>10000</v>
      </c>
      <c r="F35" s="18">
        <v>8475</v>
      </c>
      <c r="G35" s="25">
        <f t="shared" si="1"/>
        <v>84.75</v>
      </c>
      <c r="H35" s="64" t="s">
        <v>17</v>
      </c>
    </row>
    <row r="36" spans="1:8" ht="12.75">
      <c r="A36" s="24">
        <v>3639</v>
      </c>
      <c r="B36" s="24">
        <v>2132</v>
      </c>
      <c r="C36" s="17" t="s">
        <v>89</v>
      </c>
      <c r="D36" s="18">
        <v>21</v>
      </c>
      <c r="E36" s="18">
        <v>36000</v>
      </c>
      <c r="F36" s="18">
        <v>17320</v>
      </c>
      <c r="G36" s="25">
        <f t="shared" si="1"/>
        <v>48.11111111111111</v>
      </c>
      <c r="H36" s="64" t="s">
        <v>17</v>
      </c>
    </row>
    <row r="37" spans="1:8" ht="12.75">
      <c r="A37" s="24">
        <v>6171</v>
      </c>
      <c r="B37" s="24">
        <v>2132</v>
      </c>
      <c r="C37" s="17" t="s">
        <v>89</v>
      </c>
      <c r="D37" s="18"/>
      <c r="E37" s="18">
        <v>330000</v>
      </c>
      <c r="F37" s="18">
        <v>198767</v>
      </c>
      <c r="G37" s="25">
        <f t="shared" si="1"/>
        <v>60.232424242424244</v>
      </c>
      <c r="H37" s="64" t="s">
        <v>17</v>
      </c>
    </row>
    <row r="38" spans="1:7" ht="12.75">
      <c r="A38" s="71"/>
      <c r="B38" s="72">
        <v>2132</v>
      </c>
      <c r="C38" s="73" t="s">
        <v>91</v>
      </c>
      <c r="D38" s="74">
        <f>SUM(D33:D37)</f>
        <v>173</v>
      </c>
      <c r="E38" s="33">
        <f>SUM(E34:E37)</f>
        <v>452000</v>
      </c>
      <c r="F38" s="55">
        <f>SUM(F34:F37)</f>
        <v>255402</v>
      </c>
      <c r="G38" s="25">
        <f t="shared" si="1"/>
        <v>56.50486725663717</v>
      </c>
    </row>
    <row r="39" spans="1:8" ht="12.75">
      <c r="A39" s="24">
        <v>6310</v>
      </c>
      <c r="B39" s="24">
        <v>2141</v>
      </c>
      <c r="C39" s="17" t="s">
        <v>92</v>
      </c>
      <c r="D39" s="18">
        <v>5</v>
      </c>
      <c r="E39" s="18">
        <v>100000</v>
      </c>
      <c r="F39" s="18">
        <v>67768</v>
      </c>
      <c r="G39" s="25">
        <f t="shared" si="1"/>
        <v>67.768</v>
      </c>
      <c r="H39" s="64" t="s">
        <v>17</v>
      </c>
    </row>
    <row r="40" spans="1:8" ht="12.75">
      <c r="A40" s="66"/>
      <c r="B40" s="67">
        <v>2141</v>
      </c>
      <c r="C40" s="70"/>
      <c r="D40" s="69">
        <f>SUM(D39)</f>
        <v>5</v>
      </c>
      <c r="E40" s="18"/>
      <c r="F40" s="18"/>
      <c r="G40" s="25"/>
      <c r="H40" s="64"/>
    </row>
    <row r="41" spans="1:7" ht="12.75">
      <c r="A41" s="24"/>
      <c r="B41" s="24">
        <v>2142</v>
      </c>
      <c r="C41" s="17" t="s">
        <v>93</v>
      </c>
      <c r="D41" s="18">
        <v>5</v>
      </c>
      <c r="E41" s="18">
        <v>0</v>
      </c>
      <c r="F41" s="18"/>
      <c r="G41" s="25">
        <f aca="true" t="shared" si="2" ref="G41:G48">IF(E41&lt;&gt;0,F41/E41*100,0)</f>
        <v>0</v>
      </c>
    </row>
    <row r="42" spans="1:8" ht="12.75">
      <c r="A42" s="75"/>
      <c r="B42" s="75">
        <v>2142</v>
      </c>
      <c r="C42" s="76"/>
      <c r="D42" s="77">
        <f>SUM(D41)</f>
        <v>5</v>
      </c>
      <c r="E42" s="16">
        <v>66000</v>
      </c>
      <c r="F42" s="16">
        <f>18439+9447+8000+3202+27132</f>
        <v>66220</v>
      </c>
      <c r="G42" s="25">
        <f t="shared" si="2"/>
        <v>100.33333333333334</v>
      </c>
      <c r="H42" t="s">
        <v>17</v>
      </c>
    </row>
    <row r="43" spans="1:8" ht="12.75">
      <c r="A43" s="34">
        <v>3419</v>
      </c>
      <c r="B43" s="34">
        <v>2324</v>
      </c>
      <c r="C43" s="15" t="s">
        <v>94</v>
      </c>
      <c r="D43" s="16"/>
      <c r="E43" s="16">
        <v>0</v>
      </c>
      <c r="F43" s="16">
        <v>1652</v>
      </c>
      <c r="G43" s="25">
        <f t="shared" si="2"/>
        <v>0</v>
      </c>
      <c r="H43" s="64" t="s">
        <v>17</v>
      </c>
    </row>
    <row r="44" spans="1:8" ht="12.75">
      <c r="A44" s="34">
        <v>6171</v>
      </c>
      <c r="B44" s="34">
        <v>3113</v>
      </c>
      <c r="C44" s="15" t="s">
        <v>95</v>
      </c>
      <c r="D44" s="16">
        <v>10</v>
      </c>
      <c r="E44" s="16">
        <v>0</v>
      </c>
      <c r="F44" s="16">
        <v>1652</v>
      </c>
      <c r="G44" s="25">
        <f t="shared" si="2"/>
        <v>0</v>
      </c>
      <c r="H44" s="64" t="s">
        <v>17</v>
      </c>
    </row>
    <row r="45" spans="1:8" ht="12.75">
      <c r="A45" s="34">
        <v>6171</v>
      </c>
      <c r="B45" s="34">
        <v>2343</v>
      </c>
      <c r="C45" s="15" t="s">
        <v>96</v>
      </c>
      <c r="D45" s="16">
        <v>1</v>
      </c>
      <c r="E45" s="16">
        <v>0</v>
      </c>
      <c r="F45" s="16"/>
      <c r="G45" s="25">
        <f t="shared" si="2"/>
        <v>0</v>
      </c>
      <c r="H45" t="s">
        <v>17</v>
      </c>
    </row>
    <row r="46" spans="1:8" ht="12.75">
      <c r="A46" s="34">
        <v>3612</v>
      </c>
      <c r="B46" s="34">
        <v>2324</v>
      </c>
      <c r="C46" s="15" t="s">
        <v>97</v>
      </c>
      <c r="D46" s="16">
        <v>2</v>
      </c>
      <c r="E46" s="16">
        <v>0</v>
      </c>
      <c r="F46" s="16"/>
      <c r="G46" s="25">
        <f t="shared" si="2"/>
        <v>0</v>
      </c>
      <c r="H46" t="s">
        <v>17</v>
      </c>
    </row>
    <row r="47" spans="1:8" ht="12.75">
      <c r="A47" s="34">
        <v>3631</v>
      </c>
      <c r="B47" s="34">
        <v>2324</v>
      </c>
      <c r="C47" s="15" t="s">
        <v>94</v>
      </c>
      <c r="D47" s="16"/>
      <c r="E47" s="16">
        <v>0</v>
      </c>
      <c r="F47" s="16">
        <v>1652</v>
      </c>
      <c r="G47" s="25">
        <f t="shared" si="2"/>
        <v>0</v>
      </c>
      <c r="H47" s="64" t="s">
        <v>17</v>
      </c>
    </row>
    <row r="48" spans="1:8" ht="12.75">
      <c r="A48" s="35">
        <v>6171</v>
      </c>
      <c r="B48" s="35">
        <v>2324</v>
      </c>
      <c r="C48" s="36" t="s">
        <v>98</v>
      </c>
      <c r="D48" s="37">
        <v>10</v>
      </c>
      <c r="E48" s="37">
        <v>0</v>
      </c>
      <c r="F48" s="37">
        <v>2</v>
      </c>
      <c r="G48" s="43">
        <f t="shared" si="2"/>
        <v>0</v>
      </c>
      <c r="H48" s="64" t="s">
        <v>17</v>
      </c>
    </row>
    <row r="49" spans="1:8" ht="12.75">
      <c r="A49" s="75"/>
      <c r="B49" s="75"/>
      <c r="C49" s="76"/>
      <c r="D49" s="77">
        <f>SUM(D43:D48)</f>
        <v>23</v>
      </c>
      <c r="E49" s="37"/>
      <c r="F49" s="37"/>
      <c r="G49" s="65"/>
      <c r="H49" s="64" t="s">
        <v>17</v>
      </c>
    </row>
    <row r="50" spans="1:7" ht="12.75">
      <c r="A50" s="30" t="s">
        <v>99</v>
      </c>
      <c r="B50" s="30" t="s">
        <v>99</v>
      </c>
      <c r="C50" s="31" t="s">
        <v>100</v>
      </c>
      <c r="D50" s="38">
        <f>D27+D30+D32+D38+D40+D42+D49</f>
        <v>408</v>
      </c>
      <c r="E50" s="38">
        <f>SUM(E38:E48)+SUM(E31:E31)</f>
        <v>641000</v>
      </c>
      <c r="F50" s="38">
        <f>SUM(F38:F48)+SUM(F31:F31)</f>
        <v>396553</v>
      </c>
      <c r="G50" s="59">
        <f aca="true" t="shared" si="3" ref="G50:G66">IF(E50&lt;&gt;0,F50/E50*100,0)</f>
        <v>61.86474258970359</v>
      </c>
    </row>
    <row r="51" spans="1:7" ht="12.75">
      <c r="A51" s="24">
        <v>6409</v>
      </c>
      <c r="B51" s="24">
        <v>3111</v>
      </c>
      <c r="C51" s="17" t="s">
        <v>101</v>
      </c>
      <c r="D51" s="18">
        <v>12</v>
      </c>
      <c r="E51" s="18">
        <v>20000</v>
      </c>
      <c r="F51" s="18">
        <v>2560</v>
      </c>
      <c r="G51" s="25">
        <f t="shared" si="3"/>
        <v>12.8</v>
      </c>
    </row>
    <row r="52" spans="1:7" ht="12.75">
      <c r="A52" s="78"/>
      <c r="B52" s="78">
        <v>3110</v>
      </c>
      <c r="C52" s="79" t="s">
        <v>102</v>
      </c>
      <c r="D52" s="80">
        <f>SUM(D51:D51)</f>
        <v>12</v>
      </c>
      <c r="E52" s="39">
        <f>SUM(E51:E51)</f>
        <v>20000</v>
      </c>
      <c r="F52" s="39">
        <f>SUM(F51:F51)</f>
        <v>2560</v>
      </c>
      <c r="G52" s="56">
        <f t="shared" si="3"/>
        <v>12.8</v>
      </c>
    </row>
    <row r="53" spans="1:7" ht="12.75">
      <c r="A53" s="81" t="s">
        <v>103</v>
      </c>
      <c r="B53" s="81" t="s">
        <v>103</v>
      </c>
      <c r="C53" s="82" t="s">
        <v>104</v>
      </c>
      <c r="D53" s="83">
        <f>D52</f>
        <v>12</v>
      </c>
      <c r="E53" s="83"/>
      <c r="F53" s="83"/>
      <c r="G53" s="84">
        <f t="shared" si="3"/>
        <v>0</v>
      </c>
    </row>
    <row r="54" spans="1:7" ht="12.75">
      <c r="A54" s="24" t="s">
        <v>17</v>
      </c>
      <c r="B54" s="24">
        <v>4112</v>
      </c>
      <c r="C54" s="17" t="s">
        <v>105</v>
      </c>
      <c r="D54" s="18">
        <v>11</v>
      </c>
      <c r="E54" s="18">
        <f>SUM(E57:E59)</f>
        <v>342800</v>
      </c>
      <c r="F54" s="18">
        <v>416955</v>
      </c>
      <c r="G54" s="25">
        <f t="shared" si="3"/>
        <v>121.63214702450409</v>
      </c>
    </row>
    <row r="55" spans="1:7" ht="12.75">
      <c r="A55" s="24"/>
      <c r="B55" s="24" t="s">
        <v>17</v>
      </c>
      <c r="C55" s="17" t="s">
        <v>17</v>
      </c>
      <c r="D55" s="18"/>
      <c r="E55" s="62">
        <v>1800</v>
      </c>
      <c r="F55" s="18"/>
      <c r="G55" s="25">
        <f>IF(E55&lt;&gt;0,F55/E55*100,0)</f>
        <v>0</v>
      </c>
    </row>
    <row r="56" spans="1:7" ht="12.75">
      <c r="A56" s="67"/>
      <c r="B56" s="67">
        <v>4112</v>
      </c>
      <c r="C56" s="70"/>
      <c r="D56" s="69">
        <f>D54</f>
        <v>11</v>
      </c>
      <c r="E56" s="42">
        <v>209000</v>
      </c>
      <c r="F56" s="18"/>
      <c r="G56" s="25">
        <f>IF(E56&lt;&gt;0,F56/E56*100,0)</f>
        <v>0</v>
      </c>
    </row>
    <row r="57" spans="1:7" ht="12.75">
      <c r="A57" s="24" t="s">
        <v>17</v>
      </c>
      <c r="B57" s="24">
        <v>4116</v>
      </c>
      <c r="C57" s="93" t="s">
        <v>114</v>
      </c>
      <c r="D57" s="18">
        <v>78</v>
      </c>
      <c r="E57" s="18">
        <v>132000</v>
      </c>
      <c r="F57" s="18"/>
      <c r="G57" s="25">
        <f t="shared" si="3"/>
        <v>0</v>
      </c>
    </row>
    <row r="58" spans="1:7" ht="12.75">
      <c r="A58" s="24"/>
      <c r="B58" s="24" t="s">
        <v>17</v>
      </c>
      <c r="C58" s="17" t="s">
        <v>17</v>
      </c>
      <c r="D58" s="18"/>
      <c r="E58" s="62">
        <v>1800</v>
      </c>
      <c r="F58" s="18"/>
      <c r="G58" s="25">
        <f t="shared" si="3"/>
        <v>0</v>
      </c>
    </row>
    <row r="59" spans="1:7" ht="13.5" thickBot="1">
      <c r="A59" s="67"/>
      <c r="B59" s="67">
        <v>4116</v>
      </c>
      <c r="C59" s="70"/>
      <c r="D59" s="69">
        <f>SUM(D57:D58)</f>
        <v>78</v>
      </c>
      <c r="E59" s="42">
        <v>209000</v>
      </c>
      <c r="F59" s="18"/>
      <c r="G59" s="25">
        <f t="shared" si="3"/>
        <v>0</v>
      </c>
    </row>
    <row r="60" spans="1:7" ht="12.75">
      <c r="A60" s="44" t="s">
        <v>106</v>
      </c>
      <c r="B60" s="40" t="s">
        <v>106</v>
      </c>
      <c r="C60" s="31" t="s">
        <v>107</v>
      </c>
      <c r="D60" s="41">
        <f>D59+D56</f>
        <v>89</v>
      </c>
      <c r="E60" s="41" t="e">
        <f>#REF!+E54+#REF!+#REF!+#REF!</f>
        <v>#REF!</v>
      </c>
      <c r="F60" s="41" t="e">
        <f>SUM(F54:F54)+#REF!+#REF!+#REF!</f>
        <v>#REF!</v>
      </c>
      <c r="G60" s="58" t="e">
        <f t="shared" si="3"/>
        <v>#REF!</v>
      </c>
    </row>
    <row r="61" spans="1:7" ht="12.75" hidden="1">
      <c r="A61" s="90"/>
      <c r="B61" s="85"/>
      <c r="C61" s="27"/>
      <c r="D61" s="86"/>
      <c r="E61" s="42"/>
      <c r="F61" s="42"/>
      <c r="G61" s="43">
        <f t="shared" si="3"/>
        <v>0</v>
      </c>
    </row>
    <row r="62" spans="1:7" ht="13.5" thickBot="1">
      <c r="A62" s="87"/>
      <c r="B62" s="88">
        <v>8115</v>
      </c>
      <c r="C62" s="88" t="s">
        <v>108</v>
      </c>
      <c r="D62" s="89">
        <v>580</v>
      </c>
      <c r="E62" s="45"/>
      <c r="F62" s="46"/>
      <c r="G62" s="25">
        <f t="shared" si="3"/>
        <v>0</v>
      </c>
    </row>
    <row r="63" spans="1:7" ht="13.5" thickBot="1">
      <c r="A63" s="87"/>
      <c r="B63" s="88">
        <v>8124</v>
      </c>
      <c r="C63" s="99" t="s">
        <v>115</v>
      </c>
      <c r="D63" s="89"/>
      <c r="E63" s="45"/>
      <c r="F63" s="46"/>
      <c r="G63" s="25">
        <f t="shared" si="3"/>
        <v>0</v>
      </c>
    </row>
    <row r="64" spans="1:7" ht="12.75">
      <c r="A64" s="44" t="s">
        <v>109</v>
      </c>
      <c r="B64" s="44" t="s">
        <v>109</v>
      </c>
      <c r="C64" s="31" t="s">
        <v>110</v>
      </c>
      <c r="D64" s="41">
        <f>SUM(D62:D63)</f>
        <v>580</v>
      </c>
      <c r="E64" s="57">
        <f>SUM(E63:E63)</f>
        <v>0</v>
      </c>
      <c r="F64" s="57">
        <f>SUM(F63:F63)</f>
        <v>0</v>
      </c>
      <c r="G64" s="59">
        <f t="shared" si="3"/>
        <v>0</v>
      </c>
    </row>
    <row r="65" spans="1:7" ht="12.75">
      <c r="A65" s="47"/>
      <c r="B65" s="47"/>
      <c r="C65" s="48"/>
      <c r="D65" s="49"/>
      <c r="E65" s="49"/>
      <c r="F65" s="49">
        <v>0</v>
      </c>
      <c r="G65" s="60">
        <f t="shared" si="3"/>
        <v>0</v>
      </c>
    </row>
    <row r="66" spans="1:7" ht="15.75">
      <c r="A66" s="50" t="s">
        <v>111</v>
      </c>
      <c r="B66" s="50" t="s">
        <v>111</v>
      </c>
      <c r="C66" s="51" t="s">
        <v>112</v>
      </c>
      <c r="D66" s="52">
        <f>D64+D60+D53+D50+D21</f>
        <v>3899</v>
      </c>
      <c r="E66" s="52" t="e">
        <f>E21+E50+E53+E60+E64+#REF!</f>
        <v>#REF!</v>
      </c>
      <c r="F66" s="52" t="e">
        <f>F21+F50+F53+F60+F64+#REF!</f>
        <v>#REF!</v>
      </c>
      <c r="G66" s="61" t="e">
        <f t="shared" si="3"/>
        <v>#REF!</v>
      </c>
    </row>
    <row r="67" ht="12.75">
      <c r="F67" s="53" t="s">
        <v>17</v>
      </c>
    </row>
  </sheetData>
  <printOptions/>
  <pageMargins left="0.75" right="0.75" top="1" bottom="1" header="0.5" footer="0.5"/>
  <pageSetup fitToHeight="1" fitToWidth="1" horizontalDpi="600" verticalDpi="600" orientation="portrait" paperSize="9" scale="90" r:id="rId1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9"/>
  <sheetViews>
    <sheetView zoomScale="75" zoomScaleNormal="75" workbookViewId="0" topLeftCell="A1">
      <selection activeCell="B1" sqref="B1:Y47"/>
    </sheetView>
  </sheetViews>
  <sheetFormatPr defaultColWidth="9.140625" defaultRowHeight="12.75"/>
  <cols>
    <col min="2" max="2" width="30.00390625" style="0" customWidth="1"/>
    <col min="3" max="3" width="6.140625" style="5" customWidth="1"/>
    <col min="4" max="21" width="5.57421875" style="0" customWidth="1"/>
    <col min="22" max="22" width="6.57421875" style="0" customWidth="1"/>
    <col min="23" max="24" width="5.57421875" style="0" customWidth="1"/>
    <col min="25" max="25" width="6.57421875" style="0" customWidth="1"/>
  </cols>
  <sheetData>
    <row r="1" spans="2:27" ht="39.75" customHeight="1">
      <c r="B1" s="167" t="s">
        <v>132</v>
      </c>
      <c r="C1" s="11"/>
      <c r="D1" s="177" t="s">
        <v>119</v>
      </c>
      <c r="E1" s="177" t="s">
        <v>117</v>
      </c>
      <c r="F1" s="177" t="s">
        <v>11</v>
      </c>
      <c r="G1" s="177" t="s">
        <v>10</v>
      </c>
      <c r="H1" s="177" t="s">
        <v>9</v>
      </c>
      <c r="I1" s="177" t="s">
        <v>7</v>
      </c>
      <c r="J1" s="177" t="s">
        <v>8</v>
      </c>
      <c r="K1" s="177" t="s">
        <v>13</v>
      </c>
      <c r="L1" s="177" t="s">
        <v>1</v>
      </c>
      <c r="M1" s="177" t="s">
        <v>2</v>
      </c>
      <c r="N1" s="177" t="s">
        <v>0</v>
      </c>
      <c r="O1" s="177" t="s">
        <v>6</v>
      </c>
      <c r="P1" s="177" t="s">
        <v>5</v>
      </c>
      <c r="Q1" s="177" t="s">
        <v>4</v>
      </c>
      <c r="R1" s="177" t="s">
        <v>12</v>
      </c>
      <c r="S1" s="177" t="s">
        <v>14</v>
      </c>
      <c r="T1" s="177" t="s">
        <v>3</v>
      </c>
      <c r="U1" s="177" t="s">
        <v>15</v>
      </c>
      <c r="V1" s="177" t="s">
        <v>16</v>
      </c>
      <c r="W1" s="177" t="s">
        <v>126</v>
      </c>
      <c r="X1" s="177" t="s">
        <v>125</v>
      </c>
      <c r="Y1" t="s">
        <v>17</v>
      </c>
      <c r="Z1" t="s">
        <v>17</v>
      </c>
      <c r="AA1" t="s">
        <v>17</v>
      </c>
    </row>
    <row r="2" spans="2:27" ht="12.75">
      <c r="B2" s="168"/>
      <c r="C2" s="12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Z2" t="s">
        <v>17</v>
      </c>
      <c r="AA2" t="s">
        <v>17</v>
      </c>
    </row>
    <row r="3" spans="2:29" ht="25.5" customHeight="1" thickBot="1">
      <c r="B3" s="169"/>
      <c r="C3" s="13"/>
      <c r="D3" s="178"/>
      <c r="E3" s="178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Z3" t="s">
        <v>17</v>
      </c>
      <c r="AA3" t="s">
        <v>17</v>
      </c>
      <c r="AB3" t="s">
        <v>17</v>
      </c>
      <c r="AC3" t="s">
        <v>17</v>
      </c>
    </row>
    <row r="4" spans="2:26" ht="12.75">
      <c r="B4" s="9" t="s">
        <v>18</v>
      </c>
      <c r="C4" s="95"/>
      <c r="D4" s="113">
        <f aca="true" t="shared" si="0" ref="D4:X4">SUM(D6:D95)</f>
        <v>109</v>
      </c>
      <c r="E4" s="114">
        <f t="shared" si="0"/>
        <v>25</v>
      </c>
      <c r="F4" s="114">
        <f t="shared" si="0"/>
        <v>60</v>
      </c>
      <c r="G4" s="114">
        <f t="shared" si="0"/>
        <v>3</v>
      </c>
      <c r="H4" s="114">
        <f t="shared" si="0"/>
        <v>256</v>
      </c>
      <c r="I4" s="114">
        <f t="shared" si="0"/>
        <v>1</v>
      </c>
      <c r="J4" s="114">
        <f t="shared" si="0"/>
        <v>12</v>
      </c>
      <c r="K4" s="114">
        <f t="shared" si="0"/>
        <v>10</v>
      </c>
      <c r="L4" s="114">
        <f t="shared" si="0"/>
        <v>24</v>
      </c>
      <c r="M4" s="114">
        <f t="shared" si="0"/>
        <v>353</v>
      </c>
      <c r="N4" s="114">
        <f t="shared" si="0"/>
        <v>70</v>
      </c>
      <c r="O4" s="114">
        <f t="shared" si="0"/>
        <v>5</v>
      </c>
      <c r="P4" s="114">
        <f t="shared" si="0"/>
        <v>15</v>
      </c>
      <c r="Q4" s="114">
        <f t="shared" si="0"/>
        <v>100</v>
      </c>
      <c r="R4" s="114">
        <f t="shared" si="0"/>
        <v>221</v>
      </c>
      <c r="S4" s="114">
        <f t="shared" si="0"/>
        <v>6</v>
      </c>
      <c r="T4" s="114">
        <f t="shared" si="0"/>
        <v>16</v>
      </c>
      <c r="U4" s="114">
        <f t="shared" si="0"/>
        <v>570</v>
      </c>
      <c r="V4" s="114">
        <f t="shared" si="0"/>
        <v>1981</v>
      </c>
      <c r="W4" s="114">
        <f t="shared" si="0"/>
        <v>39</v>
      </c>
      <c r="X4" s="115">
        <f t="shared" si="0"/>
        <v>23</v>
      </c>
      <c r="Y4" s="121">
        <f>SUM(D4:X4)</f>
        <v>3899</v>
      </c>
      <c r="Z4" t="s">
        <v>17</v>
      </c>
    </row>
    <row r="5" spans="2:26" ht="13.5" thickBot="1">
      <c r="B5" s="100"/>
      <c r="C5" s="111"/>
      <c r="D5" s="6">
        <v>2219</v>
      </c>
      <c r="E5" s="7">
        <v>2221</v>
      </c>
      <c r="F5" s="7">
        <v>2310</v>
      </c>
      <c r="G5" s="7">
        <v>3111</v>
      </c>
      <c r="H5" s="7">
        <v>3113</v>
      </c>
      <c r="I5" s="7">
        <v>3314</v>
      </c>
      <c r="J5" s="7">
        <v>3319</v>
      </c>
      <c r="K5" s="7">
        <v>3341</v>
      </c>
      <c r="L5" s="7">
        <v>3419</v>
      </c>
      <c r="M5" s="7">
        <v>3612</v>
      </c>
      <c r="N5" s="7">
        <v>3631</v>
      </c>
      <c r="O5" s="7">
        <v>3639</v>
      </c>
      <c r="P5" s="7">
        <v>3721</v>
      </c>
      <c r="Q5" s="7">
        <v>3722</v>
      </c>
      <c r="R5" s="7">
        <v>3745</v>
      </c>
      <c r="S5" s="7">
        <v>4186</v>
      </c>
      <c r="T5" s="7">
        <v>5512</v>
      </c>
      <c r="U5" s="7">
        <v>6112</v>
      </c>
      <c r="V5" s="7">
        <v>6171</v>
      </c>
      <c r="W5" s="7">
        <v>6402</v>
      </c>
      <c r="X5" s="8">
        <v>6409</v>
      </c>
      <c r="Y5" s="122">
        <f>SUM(Y6:Y100)</f>
        <v>3899</v>
      </c>
      <c r="Z5" t="s">
        <v>17</v>
      </c>
    </row>
    <row r="6" spans="2:28" ht="12.75">
      <c r="B6" s="126" t="s">
        <v>22</v>
      </c>
      <c r="C6" s="135">
        <v>5011</v>
      </c>
      <c r="D6" s="130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>
        <v>75</v>
      </c>
      <c r="S6" s="112"/>
      <c r="T6" s="112"/>
      <c r="U6" s="112"/>
      <c r="V6" s="112">
        <v>187</v>
      </c>
      <c r="W6" s="112"/>
      <c r="X6" s="116"/>
      <c r="Y6" s="123">
        <f>SUM(D6:X6)</f>
        <v>262</v>
      </c>
      <c r="AB6" t="s">
        <v>17</v>
      </c>
    </row>
    <row r="7" spans="2:25" ht="12.75">
      <c r="B7" s="127" t="s">
        <v>22</v>
      </c>
      <c r="C7" s="136">
        <v>5021</v>
      </c>
      <c r="D7" s="131">
        <v>50</v>
      </c>
      <c r="E7" s="107"/>
      <c r="F7" s="107"/>
      <c r="G7" s="107"/>
      <c r="H7" s="107"/>
      <c r="I7" s="107"/>
      <c r="J7" s="107"/>
      <c r="K7" s="107"/>
      <c r="L7" s="107"/>
      <c r="M7" s="107">
        <v>20</v>
      </c>
      <c r="N7" s="107" t="s">
        <v>17</v>
      </c>
      <c r="O7" s="107"/>
      <c r="P7" s="107"/>
      <c r="Q7" s="107"/>
      <c r="R7" s="107">
        <v>40</v>
      </c>
      <c r="S7" s="107"/>
      <c r="T7" s="107"/>
      <c r="U7" s="107"/>
      <c r="V7" s="107">
        <v>55</v>
      </c>
      <c r="W7" s="107"/>
      <c r="X7" s="117" t="s">
        <v>17</v>
      </c>
      <c r="Y7" s="124">
        <f>SUM(D7:X7)</f>
        <v>165</v>
      </c>
    </row>
    <row r="8" spans="2:25" ht="12.75">
      <c r="B8" s="127" t="s">
        <v>23</v>
      </c>
      <c r="C8" s="136">
        <v>5023</v>
      </c>
      <c r="D8" s="131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>
        <v>450</v>
      </c>
      <c r="V8" s="107"/>
      <c r="W8" s="107"/>
      <c r="X8" s="117"/>
      <c r="Y8" s="124">
        <f aca="true" t="shared" si="1" ref="Y8:Y46">SUM(D8:X8)</f>
        <v>450</v>
      </c>
    </row>
    <row r="9" spans="2:25" ht="12.75">
      <c r="B9" s="127" t="s">
        <v>54</v>
      </c>
      <c r="C9" s="136">
        <v>5032</v>
      </c>
      <c r="D9" s="132">
        <v>10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>
        <v>10</v>
      </c>
      <c r="S9" s="108"/>
      <c r="T9" s="108"/>
      <c r="U9" s="107">
        <v>30</v>
      </c>
      <c r="V9" s="107">
        <v>76</v>
      </c>
      <c r="W9" s="108"/>
      <c r="X9" s="118"/>
      <c r="Y9" s="124">
        <f t="shared" si="1"/>
        <v>126</v>
      </c>
    </row>
    <row r="10" spans="2:28" ht="12.75">
      <c r="B10" s="127" t="s">
        <v>55</v>
      </c>
      <c r="C10" s="136">
        <v>5031</v>
      </c>
      <c r="D10" s="132">
        <v>30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>
        <v>30</v>
      </c>
      <c r="S10" s="108"/>
      <c r="T10" s="108"/>
      <c r="U10" s="107">
        <v>80</v>
      </c>
      <c r="V10" s="107">
        <v>10</v>
      </c>
      <c r="W10" s="108"/>
      <c r="X10" s="118"/>
      <c r="Y10" s="124">
        <f t="shared" si="1"/>
        <v>150</v>
      </c>
      <c r="AB10" t="s">
        <v>17</v>
      </c>
    </row>
    <row r="11" spans="2:25" ht="12.75">
      <c r="B11" s="127" t="s">
        <v>29</v>
      </c>
      <c r="C11" s="136">
        <v>5039</v>
      </c>
      <c r="D11" s="131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>
        <v>4</v>
      </c>
      <c r="W11" s="107"/>
      <c r="X11" s="117"/>
      <c r="Y11" s="124">
        <f t="shared" si="1"/>
        <v>4</v>
      </c>
    </row>
    <row r="12" spans="2:25" ht="12.75">
      <c r="B12" s="127" t="s">
        <v>40</v>
      </c>
      <c r="C12" s="136">
        <v>5132</v>
      </c>
      <c r="D12" s="131"/>
      <c r="E12" s="107"/>
      <c r="F12" s="107"/>
      <c r="G12" s="107"/>
      <c r="H12" s="107"/>
      <c r="I12" s="107" t="s">
        <v>17</v>
      </c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>
        <v>9</v>
      </c>
      <c r="W12" s="107"/>
      <c r="X12" s="117"/>
      <c r="Y12" s="124">
        <f t="shared" si="1"/>
        <v>9</v>
      </c>
    </row>
    <row r="13" spans="2:25" ht="12.75">
      <c r="B13" s="127" t="s">
        <v>121</v>
      </c>
      <c r="C13" s="136">
        <v>5136</v>
      </c>
      <c r="D13" s="131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>
        <v>50</v>
      </c>
      <c r="W13" s="107"/>
      <c r="X13" s="117"/>
      <c r="Y13" s="124">
        <f t="shared" si="1"/>
        <v>50</v>
      </c>
    </row>
    <row r="14" spans="2:25" ht="12.75">
      <c r="B14" s="127" t="s">
        <v>27</v>
      </c>
      <c r="C14" s="136">
        <v>5137</v>
      </c>
      <c r="D14" s="131"/>
      <c r="E14" s="107"/>
      <c r="F14" s="107"/>
      <c r="G14" s="107"/>
      <c r="H14" s="107"/>
      <c r="I14" s="107"/>
      <c r="J14" s="107"/>
      <c r="K14" s="107"/>
      <c r="L14" s="107"/>
      <c r="M14" s="107">
        <v>5</v>
      </c>
      <c r="N14" s="107"/>
      <c r="O14" s="107"/>
      <c r="P14" s="107"/>
      <c r="Q14" s="107"/>
      <c r="R14" s="107">
        <v>15</v>
      </c>
      <c r="S14" s="107"/>
      <c r="T14" s="107" t="s">
        <v>17</v>
      </c>
      <c r="U14" s="107"/>
      <c r="V14" s="107">
        <v>75</v>
      </c>
      <c r="W14" s="107"/>
      <c r="X14" s="117"/>
      <c r="Y14" s="124">
        <f t="shared" si="1"/>
        <v>95</v>
      </c>
    </row>
    <row r="15" spans="2:27" ht="12.75">
      <c r="B15" s="127" t="s">
        <v>19</v>
      </c>
      <c r="C15" s="136">
        <v>5138</v>
      </c>
      <c r="D15" s="131" t="s">
        <v>17</v>
      </c>
      <c r="E15" s="107"/>
      <c r="F15" s="107"/>
      <c r="G15" s="107"/>
      <c r="H15" s="107"/>
      <c r="I15" s="107"/>
      <c r="J15" s="107" t="s">
        <v>17</v>
      </c>
      <c r="K15" s="107"/>
      <c r="L15" s="107"/>
      <c r="M15" s="107"/>
      <c r="N15" s="107"/>
      <c r="O15" s="107" t="s">
        <v>17</v>
      </c>
      <c r="P15" s="107" t="s">
        <v>17</v>
      </c>
      <c r="Q15" s="107"/>
      <c r="R15" s="107"/>
      <c r="S15" s="107"/>
      <c r="T15" s="107"/>
      <c r="U15" s="107"/>
      <c r="V15" s="107">
        <v>5</v>
      </c>
      <c r="W15" s="107"/>
      <c r="X15" s="117"/>
      <c r="Y15" s="124">
        <f t="shared" si="1"/>
        <v>5</v>
      </c>
      <c r="AA15" s="96" t="s">
        <v>17</v>
      </c>
    </row>
    <row r="16" spans="2:25" ht="12.75">
      <c r="B16" s="127" t="s">
        <v>24</v>
      </c>
      <c r="C16" s="136">
        <v>5139</v>
      </c>
      <c r="D16" s="131">
        <v>15</v>
      </c>
      <c r="E16" s="107"/>
      <c r="F16" s="107"/>
      <c r="G16" s="107"/>
      <c r="H16" s="107"/>
      <c r="I16" s="107" t="s">
        <v>17</v>
      </c>
      <c r="J16" s="107">
        <v>2</v>
      </c>
      <c r="K16" s="107"/>
      <c r="L16" s="107"/>
      <c r="M16" s="107">
        <v>65</v>
      </c>
      <c r="N16" s="107"/>
      <c r="O16" s="107">
        <v>3</v>
      </c>
      <c r="P16" s="107"/>
      <c r="Q16" s="107"/>
      <c r="R16" s="107">
        <v>10</v>
      </c>
      <c r="S16" s="107"/>
      <c r="T16" s="107">
        <v>4</v>
      </c>
      <c r="U16" s="107"/>
      <c r="V16" s="107">
        <v>250</v>
      </c>
      <c r="W16" s="107"/>
      <c r="X16" s="117"/>
      <c r="Y16" s="124">
        <f t="shared" si="1"/>
        <v>349</v>
      </c>
    </row>
    <row r="17" spans="2:25" ht="12.75">
      <c r="B17" s="127" t="s">
        <v>28</v>
      </c>
      <c r="C17" s="136">
        <v>5149</v>
      </c>
      <c r="D17" s="131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>
        <v>10</v>
      </c>
      <c r="W17" s="107"/>
      <c r="X17" s="117"/>
      <c r="Y17" s="124">
        <f t="shared" si="1"/>
        <v>10</v>
      </c>
    </row>
    <row r="18" spans="2:25" ht="12.75">
      <c r="B18" s="127" t="s">
        <v>34</v>
      </c>
      <c r="C18" s="136">
        <v>5151</v>
      </c>
      <c r="D18" s="131"/>
      <c r="E18" s="107"/>
      <c r="F18" s="107" t="s">
        <v>17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>
        <v>0</v>
      </c>
      <c r="W18" s="107"/>
      <c r="X18" s="117"/>
      <c r="Y18" s="124">
        <f t="shared" si="1"/>
        <v>0</v>
      </c>
    </row>
    <row r="19" spans="2:25" ht="12.75">
      <c r="B19" s="127" t="s">
        <v>25</v>
      </c>
      <c r="C19" s="136">
        <v>5153</v>
      </c>
      <c r="D19" s="131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>
        <v>10</v>
      </c>
      <c r="W19" s="107"/>
      <c r="X19" s="117"/>
      <c r="Y19" s="124">
        <f t="shared" si="1"/>
        <v>10</v>
      </c>
    </row>
    <row r="20" spans="2:25" ht="12.75">
      <c r="B20" s="127" t="s">
        <v>20</v>
      </c>
      <c r="C20" s="136">
        <v>5154</v>
      </c>
      <c r="D20" s="131"/>
      <c r="E20" s="107"/>
      <c r="F20" s="107"/>
      <c r="G20" s="107"/>
      <c r="H20" s="107"/>
      <c r="I20" s="107">
        <v>1</v>
      </c>
      <c r="J20" s="107"/>
      <c r="K20" s="107"/>
      <c r="L20" s="107">
        <v>3</v>
      </c>
      <c r="M20" s="107">
        <v>5</v>
      </c>
      <c r="N20" s="107">
        <v>40</v>
      </c>
      <c r="O20" s="107"/>
      <c r="P20" s="107"/>
      <c r="Q20" s="107"/>
      <c r="R20" s="107"/>
      <c r="S20" s="107"/>
      <c r="T20" s="107">
        <v>3</v>
      </c>
      <c r="U20" s="107"/>
      <c r="V20" s="107">
        <v>25</v>
      </c>
      <c r="W20" s="107"/>
      <c r="X20" s="117" t="s">
        <v>17</v>
      </c>
      <c r="Y20" s="124">
        <f t="shared" si="1"/>
        <v>77</v>
      </c>
    </row>
    <row r="21" spans="2:27" ht="12.75">
      <c r="B21" s="127" t="s">
        <v>30</v>
      </c>
      <c r="C21" s="136">
        <v>5156</v>
      </c>
      <c r="D21" s="131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>
        <v>15</v>
      </c>
      <c r="S21" s="107"/>
      <c r="T21" s="107">
        <v>1</v>
      </c>
      <c r="U21" s="107"/>
      <c r="V21" s="107">
        <v>10</v>
      </c>
      <c r="W21" s="107"/>
      <c r="X21" s="117"/>
      <c r="Y21" s="124">
        <f t="shared" si="1"/>
        <v>26</v>
      </c>
      <c r="AA21" t="s">
        <v>17</v>
      </c>
    </row>
    <row r="22" spans="2:29" ht="12.75">
      <c r="B22" s="127" t="s">
        <v>32</v>
      </c>
      <c r="C22" s="136">
        <v>5161</v>
      </c>
      <c r="D22" s="131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>
        <v>5</v>
      </c>
      <c r="W22" s="107"/>
      <c r="X22" s="117"/>
      <c r="Y22" s="124">
        <f t="shared" si="1"/>
        <v>5</v>
      </c>
      <c r="AC22" t="s">
        <v>17</v>
      </c>
    </row>
    <row r="23" spans="2:25" ht="12.75">
      <c r="B23" s="127" t="s">
        <v>35</v>
      </c>
      <c r="C23" s="136">
        <v>5162</v>
      </c>
      <c r="D23" s="131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>
        <v>75</v>
      </c>
      <c r="W23" s="107"/>
      <c r="X23" s="117"/>
      <c r="Y23" s="124">
        <f t="shared" si="1"/>
        <v>75</v>
      </c>
    </row>
    <row r="24" spans="2:25" ht="12.75">
      <c r="B24" s="127" t="s">
        <v>46</v>
      </c>
      <c r="C24" s="136">
        <v>5163</v>
      </c>
      <c r="D24" s="131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>
        <v>16</v>
      </c>
      <c r="W24" s="107"/>
      <c r="X24" s="117"/>
      <c r="Y24" s="124">
        <f t="shared" si="1"/>
        <v>16</v>
      </c>
    </row>
    <row r="25" spans="2:25" ht="12.75">
      <c r="B25" s="127" t="s">
        <v>31</v>
      </c>
      <c r="C25" s="136">
        <v>5166</v>
      </c>
      <c r="D25" s="131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>
        <v>15</v>
      </c>
      <c r="W25" s="107"/>
      <c r="X25" s="117"/>
      <c r="Y25" s="124">
        <f t="shared" si="1"/>
        <v>15</v>
      </c>
    </row>
    <row r="26" spans="2:25" ht="12.75">
      <c r="B26" s="127" t="s">
        <v>39</v>
      </c>
      <c r="C26" s="136">
        <v>5167</v>
      </c>
      <c r="D26" s="131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>
        <v>5</v>
      </c>
      <c r="W26" s="107"/>
      <c r="X26" s="117"/>
      <c r="Y26" s="124">
        <f t="shared" si="1"/>
        <v>5</v>
      </c>
    </row>
    <row r="27" spans="2:25" ht="12.75">
      <c r="B27" s="127" t="s">
        <v>51</v>
      </c>
      <c r="C27" s="136">
        <v>5168</v>
      </c>
      <c r="D27" s="131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 t="s">
        <v>17</v>
      </c>
      <c r="V27" s="107">
        <v>100</v>
      </c>
      <c r="W27" s="107"/>
      <c r="X27" s="117"/>
      <c r="Y27" s="124">
        <f t="shared" si="1"/>
        <v>100</v>
      </c>
    </row>
    <row r="28" spans="2:25" ht="12.75">
      <c r="B28" s="127" t="s">
        <v>26</v>
      </c>
      <c r="C28" s="136">
        <v>5169</v>
      </c>
      <c r="D28" s="131">
        <v>4</v>
      </c>
      <c r="E28" s="107"/>
      <c r="F28" s="107">
        <v>30</v>
      </c>
      <c r="G28" s="107"/>
      <c r="H28" s="107"/>
      <c r="I28" s="107"/>
      <c r="J28" s="107"/>
      <c r="K28" s="107"/>
      <c r="L28" s="107"/>
      <c r="M28" s="107" t="s">
        <v>17</v>
      </c>
      <c r="N28" s="107"/>
      <c r="O28" s="107">
        <v>1</v>
      </c>
      <c r="P28" s="107">
        <v>15</v>
      </c>
      <c r="Q28" s="107">
        <v>100</v>
      </c>
      <c r="R28" s="107">
        <v>22</v>
      </c>
      <c r="S28" s="107"/>
      <c r="T28" s="107"/>
      <c r="U28" s="107"/>
      <c r="V28" s="107">
        <v>115</v>
      </c>
      <c r="W28" s="107"/>
      <c r="X28" s="117"/>
      <c r="Y28" s="124">
        <f t="shared" si="1"/>
        <v>287</v>
      </c>
    </row>
    <row r="29" spans="2:26" ht="12.75">
      <c r="B29" s="127" t="s">
        <v>21</v>
      </c>
      <c r="C29" s="136">
        <v>5171</v>
      </c>
      <c r="D29" s="131" t="s">
        <v>17</v>
      </c>
      <c r="E29" s="107"/>
      <c r="F29" s="107">
        <v>30</v>
      </c>
      <c r="G29" s="107"/>
      <c r="H29" s="107"/>
      <c r="I29" s="107"/>
      <c r="J29" s="107"/>
      <c r="K29" s="107">
        <v>10</v>
      </c>
      <c r="L29" s="107">
        <v>18</v>
      </c>
      <c r="M29" s="107">
        <v>50</v>
      </c>
      <c r="N29" s="107">
        <v>30</v>
      </c>
      <c r="O29" s="107"/>
      <c r="P29" s="107"/>
      <c r="Q29" s="107"/>
      <c r="R29" s="107">
        <v>4</v>
      </c>
      <c r="S29" s="107"/>
      <c r="T29" s="107">
        <v>8</v>
      </c>
      <c r="U29" s="107" t="s">
        <v>17</v>
      </c>
      <c r="V29" s="107">
        <v>510</v>
      </c>
      <c r="W29" s="107"/>
      <c r="X29" s="117" t="s">
        <v>17</v>
      </c>
      <c r="Y29" s="124">
        <f t="shared" si="1"/>
        <v>660</v>
      </c>
      <c r="Z29" t="s">
        <v>17</v>
      </c>
    </row>
    <row r="30" spans="2:25" ht="12.75">
      <c r="B30" s="127" t="s">
        <v>122</v>
      </c>
      <c r="C30" s="136">
        <v>5172</v>
      </c>
      <c r="D30" s="131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>
        <v>8</v>
      </c>
      <c r="W30" s="107"/>
      <c r="X30" s="117"/>
      <c r="Y30" s="124">
        <f t="shared" si="1"/>
        <v>8</v>
      </c>
    </row>
    <row r="31" spans="2:29" ht="12.75">
      <c r="B31" s="127" t="s">
        <v>38</v>
      </c>
      <c r="C31" s="136">
        <v>5173</v>
      </c>
      <c r="D31" s="131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>
        <v>60</v>
      </c>
      <c r="W31" s="107"/>
      <c r="X31" s="117"/>
      <c r="Y31" s="124">
        <f t="shared" si="1"/>
        <v>60</v>
      </c>
      <c r="AA31" t="s">
        <v>17</v>
      </c>
      <c r="AC31" t="s">
        <v>17</v>
      </c>
    </row>
    <row r="32" spans="2:25" ht="12.75">
      <c r="B32" s="127" t="s">
        <v>33</v>
      </c>
      <c r="C32" s="136">
        <v>5175</v>
      </c>
      <c r="D32" s="131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>
        <v>25</v>
      </c>
      <c r="W32" s="107"/>
      <c r="X32" s="117"/>
      <c r="Y32" s="124">
        <f t="shared" si="1"/>
        <v>25</v>
      </c>
    </row>
    <row r="33" spans="2:25" ht="12.75">
      <c r="B33" s="128" t="s">
        <v>118</v>
      </c>
      <c r="C33" s="137">
        <v>5193</v>
      </c>
      <c r="D33" s="133"/>
      <c r="E33" s="106">
        <v>25</v>
      </c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 t="s">
        <v>17</v>
      </c>
      <c r="W33" s="106"/>
      <c r="X33" s="119"/>
      <c r="Y33" s="124">
        <f t="shared" si="1"/>
        <v>25</v>
      </c>
    </row>
    <row r="34" spans="2:25" ht="12.75">
      <c r="B34" s="127" t="s">
        <v>42</v>
      </c>
      <c r="C34" s="136">
        <v>5194</v>
      </c>
      <c r="D34" s="131"/>
      <c r="E34" s="107"/>
      <c r="F34" s="107"/>
      <c r="G34" s="107"/>
      <c r="H34" s="107"/>
      <c r="I34" s="107"/>
      <c r="J34" s="107">
        <v>10</v>
      </c>
      <c r="K34" s="107"/>
      <c r="L34" s="107">
        <v>3</v>
      </c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17"/>
      <c r="Y34" s="124">
        <f t="shared" si="1"/>
        <v>13</v>
      </c>
    </row>
    <row r="35" spans="2:25" ht="12.75">
      <c r="B35" s="127" t="s">
        <v>52</v>
      </c>
      <c r="C35" s="136">
        <v>5229</v>
      </c>
      <c r="D35" s="132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7"/>
      <c r="V35" s="107"/>
      <c r="W35" s="108"/>
      <c r="X35" s="118">
        <v>2</v>
      </c>
      <c r="Y35" s="124">
        <f t="shared" si="1"/>
        <v>2</v>
      </c>
    </row>
    <row r="36" spans="2:25" ht="12.75">
      <c r="B36" s="127" t="s">
        <v>53</v>
      </c>
      <c r="C36" s="136">
        <v>5321</v>
      </c>
      <c r="D36" s="132"/>
      <c r="E36" s="108"/>
      <c r="F36" s="108"/>
      <c r="G36" s="109">
        <v>3</v>
      </c>
      <c r="H36" s="109">
        <v>256</v>
      </c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7"/>
      <c r="V36" s="107">
        <v>5</v>
      </c>
      <c r="W36" s="108"/>
      <c r="X36" s="118"/>
      <c r="Y36" s="124">
        <f t="shared" si="1"/>
        <v>264</v>
      </c>
    </row>
    <row r="37" spans="2:25" ht="12.75">
      <c r="B37" s="128" t="s">
        <v>124</v>
      </c>
      <c r="C37" s="136">
        <v>5329</v>
      </c>
      <c r="D37" s="133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 t="s">
        <v>17</v>
      </c>
      <c r="W37" s="106"/>
      <c r="X37" s="119">
        <v>21</v>
      </c>
      <c r="Y37" s="124">
        <f t="shared" si="1"/>
        <v>21</v>
      </c>
    </row>
    <row r="38" spans="2:25" ht="12.75">
      <c r="B38" s="127" t="s">
        <v>50</v>
      </c>
      <c r="C38" s="136">
        <v>5331</v>
      </c>
      <c r="D38" s="131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17"/>
      <c r="Y38" s="124">
        <f t="shared" si="1"/>
        <v>0</v>
      </c>
    </row>
    <row r="39" spans="2:25" ht="12.75">
      <c r="B39" s="127" t="s">
        <v>36</v>
      </c>
      <c r="C39" s="136">
        <v>5361</v>
      </c>
      <c r="D39" s="131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 t="s">
        <v>17</v>
      </c>
      <c r="P39" s="107"/>
      <c r="Q39" s="107"/>
      <c r="R39" s="107"/>
      <c r="S39" s="107"/>
      <c r="T39" s="107"/>
      <c r="U39" s="107"/>
      <c r="V39" s="107">
        <v>5</v>
      </c>
      <c r="W39" s="107"/>
      <c r="X39" s="117"/>
      <c r="Y39" s="124">
        <f t="shared" si="1"/>
        <v>5</v>
      </c>
    </row>
    <row r="40" spans="2:25" ht="12.75">
      <c r="B40" s="127" t="s">
        <v>45</v>
      </c>
      <c r="C40" s="136">
        <v>5362</v>
      </c>
      <c r="D40" s="131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>
        <v>1</v>
      </c>
      <c r="P40" s="107"/>
      <c r="Q40" s="107"/>
      <c r="R40" s="107"/>
      <c r="S40" s="107"/>
      <c r="T40" s="107"/>
      <c r="U40" s="107"/>
      <c r="V40" s="107">
        <v>149</v>
      </c>
      <c r="W40" s="107" t="s">
        <v>17</v>
      </c>
      <c r="X40" s="117"/>
      <c r="Y40" s="124">
        <f t="shared" si="1"/>
        <v>150</v>
      </c>
    </row>
    <row r="41" spans="2:25" ht="12.75">
      <c r="B41" s="127" t="s">
        <v>37</v>
      </c>
      <c r="C41" s="136">
        <v>5363</v>
      </c>
      <c r="D41" s="131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>
        <v>10</v>
      </c>
      <c r="V41" s="107">
        <v>0</v>
      </c>
      <c r="W41" s="107"/>
      <c r="X41" s="117"/>
      <c r="Y41" s="124">
        <f t="shared" si="1"/>
        <v>10</v>
      </c>
    </row>
    <row r="42" spans="2:25" ht="12.75">
      <c r="B42" s="127" t="s">
        <v>123</v>
      </c>
      <c r="C42" s="136">
        <v>5364</v>
      </c>
      <c r="D42" s="131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>
        <v>39</v>
      </c>
      <c r="X42" s="117"/>
      <c r="Y42" s="124">
        <f t="shared" si="1"/>
        <v>39</v>
      </c>
    </row>
    <row r="43" spans="2:25" ht="12.75">
      <c r="B43" s="127" t="s">
        <v>43</v>
      </c>
      <c r="C43" s="136">
        <v>5499</v>
      </c>
      <c r="D43" s="131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17"/>
      <c r="Y43" s="124">
        <f t="shared" si="1"/>
        <v>0</v>
      </c>
    </row>
    <row r="44" spans="2:25" ht="12.75">
      <c r="B44" s="127" t="s">
        <v>44</v>
      </c>
      <c r="C44" s="136">
        <v>5410</v>
      </c>
      <c r="D44" s="131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>
        <v>6</v>
      </c>
      <c r="T44" s="107"/>
      <c r="U44" s="107"/>
      <c r="V44" s="107"/>
      <c r="W44" s="107"/>
      <c r="X44" s="117"/>
      <c r="Y44" s="124">
        <f t="shared" si="1"/>
        <v>6</v>
      </c>
    </row>
    <row r="45" spans="2:25" ht="12.75">
      <c r="B45" s="127" t="s">
        <v>120</v>
      </c>
      <c r="C45" s="138">
        <v>6121</v>
      </c>
      <c r="D45" s="131"/>
      <c r="E45" s="107"/>
      <c r="F45" s="107"/>
      <c r="G45" s="107"/>
      <c r="H45" s="107"/>
      <c r="I45" s="107"/>
      <c r="J45" s="107"/>
      <c r="K45" s="107"/>
      <c r="L45" s="107"/>
      <c r="M45" s="107">
        <v>208</v>
      </c>
      <c r="N45" s="107"/>
      <c r="O45" s="107"/>
      <c r="P45" s="107"/>
      <c r="Q45" s="107"/>
      <c r="R45" s="107"/>
      <c r="S45" s="107"/>
      <c r="T45" s="107"/>
      <c r="U45" s="107"/>
      <c r="V45" s="107">
        <v>22</v>
      </c>
      <c r="W45" s="107"/>
      <c r="X45" s="117"/>
      <c r="Y45" s="124">
        <f t="shared" si="1"/>
        <v>230</v>
      </c>
    </row>
    <row r="46" spans="2:25" ht="12.75">
      <c r="B46" s="127" t="s">
        <v>41</v>
      </c>
      <c r="C46" s="136">
        <v>6125</v>
      </c>
      <c r="D46" s="131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>
        <v>25</v>
      </c>
      <c r="W46" s="107"/>
      <c r="X46" s="117"/>
      <c r="Y46" s="124">
        <f t="shared" si="1"/>
        <v>25</v>
      </c>
    </row>
    <row r="47" spans="2:25" ht="13.5" thickBot="1">
      <c r="B47" s="129" t="s">
        <v>47</v>
      </c>
      <c r="C47" s="139">
        <v>6130</v>
      </c>
      <c r="D47" s="134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>
        <v>65</v>
      </c>
      <c r="W47" s="110"/>
      <c r="X47" s="120"/>
      <c r="Y47" s="125">
        <f>SUM(D47:X47)</f>
        <v>65</v>
      </c>
    </row>
    <row r="48" spans="2:25" ht="12.75" hidden="1">
      <c r="B48" s="100" t="s">
        <v>48</v>
      </c>
      <c r="C48" s="104"/>
      <c r="D48" s="101"/>
      <c r="E48" s="103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2"/>
      <c r="W48" s="101"/>
      <c r="X48" s="101"/>
      <c r="Y48" s="105">
        <f>SUM(D48:X48)</f>
        <v>0</v>
      </c>
    </row>
    <row r="49" spans="2:25" ht="12.75" hidden="1">
      <c r="B49" s="1" t="s">
        <v>49</v>
      </c>
      <c r="C49" s="10"/>
      <c r="D49" s="3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  <c r="W49" s="3"/>
      <c r="X49" s="3"/>
      <c r="Y49" s="96">
        <f>SUM(D49:X49)</f>
        <v>0</v>
      </c>
    </row>
    <row r="51" spans="2:23" ht="12.75">
      <c r="B51" t="s">
        <v>17</v>
      </c>
      <c r="D51" t="s">
        <v>17</v>
      </c>
      <c r="I51" t="s">
        <v>113</v>
      </c>
      <c r="K51" t="s">
        <v>17</v>
      </c>
      <c r="M51" t="s">
        <v>17</v>
      </c>
      <c r="P51" s="97" t="s">
        <v>17</v>
      </c>
      <c r="Q51" t="s">
        <v>17</v>
      </c>
      <c r="T51" t="s">
        <v>17</v>
      </c>
      <c r="W51" t="s">
        <v>17</v>
      </c>
    </row>
    <row r="52" spans="4:27" ht="12.75">
      <c r="D52" t="s">
        <v>17</v>
      </c>
      <c r="Z52" t="s">
        <v>17</v>
      </c>
      <c r="AA52" t="s">
        <v>17</v>
      </c>
    </row>
    <row r="59" ht="12.75">
      <c r="U59" s="94"/>
    </row>
  </sheetData>
  <mergeCells count="22">
    <mergeCell ref="W1:W3"/>
    <mergeCell ref="X1:X3"/>
    <mergeCell ref="S1:S3"/>
    <mergeCell ref="T1:T3"/>
    <mergeCell ref="U1:U3"/>
    <mergeCell ref="V1:V3"/>
    <mergeCell ref="O1:O3"/>
    <mergeCell ref="P1:P3"/>
    <mergeCell ref="Q1:Q3"/>
    <mergeCell ref="R1:R3"/>
    <mergeCell ref="K1:K3"/>
    <mergeCell ref="L1:L3"/>
    <mergeCell ref="M1:M3"/>
    <mergeCell ref="N1:N3"/>
    <mergeCell ref="G1:G3"/>
    <mergeCell ref="H1:H3"/>
    <mergeCell ref="I1:I3"/>
    <mergeCell ref="J1:J3"/>
    <mergeCell ref="D1:D3"/>
    <mergeCell ref="E1:E3"/>
    <mergeCell ref="B1:B3"/>
    <mergeCell ref="F1:F3"/>
  </mergeCells>
  <printOptions/>
  <pageMargins left="0.75" right="0.75" top="1" bottom="1" header="0.5" footer="0.5"/>
  <pageSetup fitToHeight="1" fitToWidth="1" horizontalDpi="600" verticalDpi="600" orientation="landscape" paperSize="9" scale="64" r:id="rId1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80" zoomScaleNormal="80" workbookViewId="0" topLeftCell="A1">
      <selection activeCell="A1" sqref="A1:D1"/>
    </sheetView>
  </sheetViews>
  <sheetFormatPr defaultColWidth="9.140625" defaultRowHeight="12.75"/>
  <cols>
    <col min="1" max="1" width="7.140625" style="0" customWidth="1"/>
    <col min="2" max="2" width="5.8515625" style="0" customWidth="1"/>
    <col min="3" max="3" width="41.7109375" style="0" customWidth="1"/>
    <col min="4" max="4" width="13.28125" style="0" customWidth="1"/>
    <col min="5" max="5" width="11.421875" style="0" hidden="1" customWidth="1"/>
    <col min="6" max="6" width="11.140625" style="0" hidden="1" customWidth="1"/>
    <col min="7" max="7" width="8.00390625" style="0" hidden="1" customWidth="1"/>
    <col min="8" max="8" width="3.140625" style="0" customWidth="1"/>
    <col min="9" max="9" width="18.421875" style="0" customWidth="1"/>
  </cols>
  <sheetData>
    <row r="1" spans="1:8" ht="18">
      <c r="A1" s="174" t="s">
        <v>163</v>
      </c>
      <c r="B1" s="175"/>
      <c r="C1" s="175"/>
      <c r="D1" s="175"/>
      <c r="E1" s="98"/>
      <c r="F1" s="98"/>
      <c r="G1" s="98"/>
      <c r="H1" s="98"/>
    </row>
    <row r="2" spans="1:8" ht="18.75" thickBot="1">
      <c r="A2" s="174" t="s">
        <v>156</v>
      </c>
      <c r="B2" s="175"/>
      <c r="C2" s="175"/>
      <c r="D2" s="175"/>
      <c r="E2" s="98"/>
      <c r="F2" s="98"/>
      <c r="G2" s="98"/>
      <c r="H2" s="98"/>
    </row>
    <row r="3" spans="1:8" ht="18.75" thickBot="1">
      <c r="A3" s="19"/>
      <c r="B3" s="19"/>
      <c r="C3" s="20" t="s">
        <v>56</v>
      </c>
      <c r="D3" s="54">
        <v>2009</v>
      </c>
      <c r="E3" s="21">
        <v>2003</v>
      </c>
      <c r="F3" s="22">
        <v>37499</v>
      </c>
      <c r="G3" s="21" t="s">
        <v>57</v>
      </c>
      <c r="H3" t="s">
        <v>17</v>
      </c>
    </row>
    <row r="4" spans="1:8" ht="12.75">
      <c r="A4" s="63" t="s">
        <v>58</v>
      </c>
      <c r="B4" s="63" t="s">
        <v>59</v>
      </c>
      <c r="C4" s="15" t="s">
        <v>60</v>
      </c>
      <c r="D4" s="23" t="s">
        <v>61</v>
      </c>
      <c r="E4" s="23" t="s">
        <v>61</v>
      </c>
      <c r="F4" s="91" t="s">
        <v>62</v>
      </c>
      <c r="G4" s="92"/>
      <c r="H4" t="s">
        <v>17</v>
      </c>
    </row>
    <row r="5" spans="1:8" ht="12.75">
      <c r="A5" s="24"/>
      <c r="B5" s="24">
        <v>1111</v>
      </c>
      <c r="C5" s="17" t="s">
        <v>63</v>
      </c>
      <c r="D5" s="18">
        <v>600</v>
      </c>
      <c r="E5" s="18">
        <v>1308500</v>
      </c>
      <c r="F5" s="18">
        <v>858772</v>
      </c>
      <c r="G5" s="25">
        <f>IF(E5&lt;&gt;0,F5/E5*100,0)</f>
        <v>65.63026366068017</v>
      </c>
      <c r="H5" t="s">
        <v>17</v>
      </c>
    </row>
    <row r="6" spans="1:8" ht="12.75">
      <c r="A6" s="24"/>
      <c r="B6" s="24">
        <v>1112</v>
      </c>
      <c r="C6" s="17" t="s">
        <v>64</v>
      </c>
      <c r="D6" s="18">
        <v>250</v>
      </c>
      <c r="E6" s="62">
        <f>196000+211437+23000</f>
        <v>430437</v>
      </c>
      <c r="F6" s="18">
        <v>370755</v>
      </c>
      <c r="G6" s="25">
        <f>IF(E6&lt;&gt;0,F6/E6*100,0)</f>
        <v>86.13455627652827</v>
      </c>
      <c r="H6" t="s">
        <v>17</v>
      </c>
    </row>
    <row r="7" spans="1:8" ht="12.75">
      <c r="A7" s="24"/>
      <c r="B7" s="24">
        <v>1113</v>
      </c>
      <c r="C7" s="17" t="s">
        <v>65</v>
      </c>
      <c r="D7" s="18">
        <v>50</v>
      </c>
      <c r="E7" s="18">
        <v>123000</v>
      </c>
      <c r="F7" s="18">
        <v>72306</v>
      </c>
      <c r="G7" s="25">
        <f>IF(E7&lt;&gt;0,F7/E7*100,0)</f>
        <v>58.78536585365853</v>
      </c>
      <c r="H7" t="s">
        <v>17</v>
      </c>
    </row>
    <row r="8" spans="1:8" ht="12.75">
      <c r="A8" s="24"/>
      <c r="B8" s="24">
        <v>1121</v>
      </c>
      <c r="C8" s="17" t="s">
        <v>66</v>
      </c>
      <c r="D8" s="18">
        <v>950</v>
      </c>
      <c r="E8" s="18">
        <v>1003000</v>
      </c>
      <c r="F8" s="18">
        <v>977748</v>
      </c>
      <c r="G8" s="25">
        <f>IF(E8&lt;&gt;0,F8/E8*100,0)</f>
        <v>97.48235294117647</v>
      </c>
      <c r="H8" t="s">
        <v>17</v>
      </c>
    </row>
    <row r="9" spans="1:7" ht="12.75" customHeight="1">
      <c r="A9" s="24"/>
      <c r="B9" s="24">
        <v>1122</v>
      </c>
      <c r="C9" s="17" t="s">
        <v>67</v>
      </c>
      <c r="D9" s="18">
        <v>550</v>
      </c>
      <c r="E9" s="18">
        <v>60500</v>
      </c>
      <c r="F9" s="18">
        <v>60955</v>
      </c>
      <c r="G9" s="25">
        <f>IF(E9&lt;&gt;0,F9/E9*100,0)</f>
        <v>100.75206611570249</v>
      </c>
    </row>
    <row r="10" ht="12.75" hidden="1"/>
    <row r="11" ht="12.75" hidden="1"/>
    <row r="12" spans="1:8" ht="12.75">
      <c r="A12" s="24"/>
      <c r="B12" s="24">
        <v>1211</v>
      </c>
      <c r="C12" s="17" t="s">
        <v>68</v>
      </c>
      <c r="D12" s="18">
        <v>1100</v>
      </c>
      <c r="E12" s="18">
        <v>2523000</v>
      </c>
      <c r="F12" s="18">
        <v>1499557</v>
      </c>
      <c r="G12" s="25">
        <f aca="true" t="shared" si="0" ref="G12:G26">IF(E12&lt;&gt;0,F12/E12*100,0)</f>
        <v>59.4354736424891</v>
      </c>
      <c r="H12" t="s">
        <v>17</v>
      </c>
    </row>
    <row r="13" spans="1:8" ht="12.75">
      <c r="A13" s="24"/>
      <c r="B13" s="24">
        <v>1361</v>
      </c>
      <c r="C13" s="17" t="s">
        <v>69</v>
      </c>
      <c r="D13" s="18">
        <v>1</v>
      </c>
      <c r="E13" s="62">
        <f>50000+25000</f>
        <v>75000</v>
      </c>
      <c r="F13" s="18">
        <v>74710</v>
      </c>
      <c r="G13" s="25">
        <f t="shared" si="0"/>
        <v>99.61333333333333</v>
      </c>
      <c r="H13" t="s">
        <v>17</v>
      </c>
    </row>
    <row r="14" spans="1:8" ht="12.75">
      <c r="A14" s="26"/>
      <c r="B14" s="26">
        <v>1337</v>
      </c>
      <c r="C14" s="27" t="s">
        <v>70</v>
      </c>
      <c r="D14" s="18">
        <v>160</v>
      </c>
      <c r="E14" s="18">
        <v>380000</v>
      </c>
      <c r="F14" s="18">
        <v>327242</v>
      </c>
      <c r="G14" s="25">
        <f t="shared" si="0"/>
        <v>86.11631578947369</v>
      </c>
      <c r="H14" t="s">
        <v>17</v>
      </c>
    </row>
    <row r="15" spans="1:8" ht="12.75">
      <c r="A15" s="24"/>
      <c r="B15" s="24">
        <v>1341</v>
      </c>
      <c r="C15" s="17" t="s">
        <v>71</v>
      </c>
      <c r="D15" s="18">
        <v>7</v>
      </c>
      <c r="E15" s="18">
        <v>12000</v>
      </c>
      <c r="F15" s="18">
        <v>12200</v>
      </c>
      <c r="G15" s="25">
        <f t="shared" si="0"/>
        <v>101.66666666666666</v>
      </c>
      <c r="H15" t="s">
        <v>17</v>
      </c>
    </row>
    <row r="16" spans="1:8" ht="12.75">
      <c r="A16" s="24"/>
      <c r="B16" s="24">
        <v>1343</v>
      </c>
      <c r="C16" s="17" t="s">
        <v>72</v>
      </c>
      <c r="D16" s="18"/>
      <c r="E16" s="18">
        <v>5000</v>
      </c>
      <c r="F16" s="18">
        <v>6567</v>
      </c>
      <c r="G16" s="25">
        <f t="shared" si="0"/>
        <v>131.34</v>
      </c>
      <c r="H16" t="s">
        <v>17</v>
      </c>
    </row>
    <row r="17" spans="1:7" ht="12.75" hidden="1">
      <c r="A17" s="26"/>
      <c r="B17" s="26">
        <v>1344</v>
      </c>
      <c r="C17" s="27" t="s">
        <v>73</v>
      </c>
      <c r="D17" s="18"/>
      <c r="E17" s="18"/>
      <c r="F17" s="18">
        <v>740</v>
      </c>
      <c r="G17" s="25">
        <f t="shared" si="0"/>
        <v>0</v>
      </c>
    </row>
    <row r="18" spans="1:8" ht="12.75">
      <c r="A18" s="26"/>
      <c r="B18" s="26">
        <v>1347</v>
      </c>
      <c r="C18" s="27" t="s">
        <v>74</v>
      </c>
      <c r="D18" s="18"/>
      <c r="E18" s="62">
        <v>40000</v>
      </c>
      <c r="F18" s="18">
        <v>25000</v>
      </c>
      <c r="G18" s="25">
        <f t="shared" si="0"/>
        <v>62.5</v>
      </c>
      <c r="H18" t="s">
        <v>17</v>
      </c>
    </row>
    <row r="19" spans="1:8" ht="12.75">
      <c r="A19" s="26"/>
      <c r="B19" s="26">
        <v>1349</v>
      </c>
      <c r="C19" s="27" t="s">
        <v>75</v>
      </c>
      <c r="D19" s="18"/>
      <c r="E19" s="18">
        <f>10000+14000</f>
        <v>24000</v>
      </c>
      <c r="F19" s="18">
        <v>24364</v>
      </c>
      <c r="G19" s="25">
        <f t="shared" si="0"/>
        <v>101.51666666666668</v>
      </c>
      <c r="H19" t="s">
        <v>17</v>
      </c>
    </row>
    <row r="20" spans="1:8" ht="13.5" thickBot="1">
      <c r="A20" s="26"/>
      <c r="B20" s="26">
        <v>1511</v>
      </c>
      <c r="C20" s="27" t="s">
        <v>76</v>
      </c>
      <c r="D20" s="18">
        <v>550</v>
      </c>
      <c r="E20" s="18">
        <v>600000</v>
      </c>
      <c r="F20" s="18">
        <v>208124</v>
      </c>
      <c r="G20" s="25">
        <f t="shared" si="0"/>
        <v>34.68733333333333</v>
      </c>
      <c r="H20" t="s">
        <v>17</v>
      </c>
    </row>
    <row r="21" spans="1:7" ht="12.75" hidden="1">
      <c r="A21" s="28"/>
      <c r="B21" s="28">
        <v>4139</v>
      </c>
      <c r="C21" s="29" t="s">
        <v>77</v>
      </c>
      <c r="D21" s="16">
        <f>SUM(D5:D20)</f>
        <v>4218</v>
      </c>
      <c r="E21" s="16">
        <v>0</v>
      </c>
      <c r="F21" s="16"/>
      <c r="G21" s="56">
        <f t="shared" si="0"/>
        <v>0</v>
      </c>
    </row>
    <row r="22" spans="1:8" ht="12.75">
      <c r="A22" s="30"/>
      <c r="B22" s="30" t="s">
        <v>78</v>
      </c>
      <c r="C22" s="31" t="s">
        <v>79</v>
      </c>
      <c r="D22" s="32">
        <f>SUM(D5:D20)</f>
        <v>4218</v>
      </c>
      <c r="E22" s="32">
        <f>SUM(E5:E21)</f>
        <v>6584437</v>
      </c>
      <c r="F22" s="32">
        <f>SUM(F5:F20)</f>
        <v>4519040</v>
      </c>
      <c r="G22" s="58">
        <f t="shared" si="0"/>
        <v>68.63213969546675</v>
      </c>
      <c r="H22" t="s">
        <v>17</v>
      </c>
    </row>
    <row r="23" spans="1:8" ht="12.75">
      <c r="A23" s="24">
        <v>3612</v>
      </c>
      <c r="B23" s="24">
        <v>2111</v>
      </c>
      <c r="C23" s="17" t="s">
        <v>149</v>
      </c>
      <c r="D23" s="18">
        <v>10</v>
      </c>
      <c r="E23" s="18">
        <v>5000</v>
      </c>
      <c r="F23" s="18">
        <v>470</v>
      </c>
      <c r="G23" s="25">
        <f t="shared" si="0"/>
        <v>9.4</v>
      </c>
      <c r="H23" s="64" t="s">
        <v>17</v>
      </c>
    </row>
    <row r="24" spans="1:8" ht="12.75">
      <c r="A24" s="24">
        <v>3613</v>
      </c>
      <c r="B24" s="24">
        <v>2111</v>
      </c>
      <c r="C24" s="17" t="s">
        <v>80</v>
      </c>
      <c r="D24" s="18">
        <v>10</v>
      </c>
      <c r="E24" s="18"/>
      <c r="F24" s="18"/>
      <c r="G24" s="25"/>
      <c r="H24" s="64"/>
    </row>
    <row r="25" spans="1:8" ht="12.75">
      <c r="A25" s="24"/>
      <c r="B25" s="24"/>
      <c r="C25" s="17"/>
      <c r="D25" s="18"/>
      <c r="E25" s="18"/>
      <c r="F25" s="18"/>
      <c r="G25" s="25"/>
      <c r="H25" s="64"/>
    </row>
    <row r="26" spans="1:8" ht="12.75">
      <c r="A26" s="24">
        <v>3639</v>
      </c>
      <c r="B26" s="24">
        <v>2111</v>
      </c>
      <c r="C26" s="17" t="s">
        <v>141</v>
      </c>
      <c r="D26" s="18">
        <v>80</v>
      </c>
      <c r="E26" s="18">
        <v>25000</v>
      </c>
      <c r="F26" s="18">
        <v>18200</v>
      </c>
      <c r="G26" s="25">
        <f t="shared" si="0"/>
        <v>72.8</v>
      </c>
      <c r="H26" s="64" t="s">
        <v>17</v>
      </c>
    </row>
    <row r="27" spans="1:9" ht="12.75">
      <c r="A27" s="66"/>
      <c r="B27" s="67">
        <v>2111</v>
      </c>
      <c r="C27" s="140"/>
      <c r="D27" s="69">
        <f>SUM(D23:D26)</f>
        <v>100</v>
      </c>
      <c r="E27" s="18"/>
      <c r="F27" s="18"/>
      <c r="G27" s="25"/>
      <c r="H27" t="s">
        <v>17</v>
      </c>
      <c r="I27" s="94"/>
    </row>
    <row r="28" spans="1:8" ht="12.75">
      <c r="A28" s="24">
        <v>3722</v>
      </c>
      <c r="B28" s="24">
        <v>2112</v>
      </c>
      <c r="C28" s="17" t="s">
        <v>86</v>
      </c>
      <c r="D28" s="18">
        <v>10</v>
      </c>
      <c r="E28" s="18">
        <v>48000</v>
      </c>
      <c r="F28" s="18">
        <v>45600</v>
      </c>
      <c r="G28" s="25">
        <f>IF(E28&lt;&gt;0,F28/E28*100,0)</f>
        <v>95</v>
      </c>
      <c r="H28" s="64" t="s">
        <v>17</v>
      </c>
    </row>
    <row r="29" spans="1:8" ht="12.75">
      <c r="A29" s="66"/>
      <c r="B29" s="67">
        <v>2112</v>
      </c>
      <c r="C29" s="70"/>
      <c r="D29" s="69">
        <f>SUM(D28:D28)</f>
        <v>10</v>
      </c>
      <c r="E29" s="18"/>
      <c r="F29" s="18"/>
      <c r="G29" s="25"/>
      <c r="H29" t="s">
        <v>17</v>
      </c>
    </row>
    <row r="30" spans="1:8" ht="12.75">
      <c r="A30" s="24">
        <v>1012</v>
      </c>
      <c r="B30" s="24">
        <v>2131</v>
      </c>
      <c r="C30" s="17" t="s">
        <v>87</v>
      </c>
      <c r="D30" s="18">
        <v>18</v>
      </c>
      <c r="E30" s="18">
        <v>23000</v>
      </c>
      <c r="F30" s="18">
        <v>2205</v>
      </c>
      <c r="G30" s="25">
        <f>IF(E30&lt;&gt;0,F30/E30*100,0)</f>
        <v>9.58695652173913</v>
      </c>
      <c r="H30" s="64" t="s">
        <v>17</v>
      </c>
    </row>
    <row r="31" spans="1:8" ht="12.75">
      <c r="A31" s="66"/>
      <c r="B31" s="67">
        <v>2131</v>
      </c>
      <c r="C31" s="70"/>
      <c r="D31" s="69">
        <f>SUM(D30)</f>
        <v>18</v>
      </c>
      <c r="E31" s="18"/>
      <c r="F31" s="18"/>
      <c r="G31" s="25"/>
      <c r="H31" t="s">
        <v>88</v>
      </c>
    </row>
    <row r="32" spans="1:8" ht="12.75">
      <c r="A32" s="24">
        <v>3612</v>
      </c>
      <c r="B32" s="24">
        <v>2132</v>
      </c>
      <c r="C32" s="17" t="s">
        <v>90</v>
      </c>
      <c r="D32" s="18">
        <v>220</v>
      </c>
      <c r="E32" s="18">
        <v>10000</v>
      </c>
      <c r="F32" s="18">
        <v>8475</v>
      </c>
      <c r="G32" s="25">
        <f>IF(E32&lt;&gt;0,F32/E32*100,0)</f>
        <v>84.75</v>
      </c>
      <c r="H32" s="64" t="s">
        <v>17</v>
      </c>
    </row>
    <row r="33" spans="1:8" ht="12.75">
      <c r="A33" s="24">
        <v>3613</v>
      </c>
      <c r="B33" s="24">
        <v>2132</v>
      </c>
      <c r="C33" s="17" t="s">
        <v>89</v>
      </c>
      <c r="D33" s="18">
        <v>30</v>
      </c>
      <c r="E33" s="18">
        <v>330000</v>
      </c>
      <c r="F33" s="18">
        <v>198767</v>
      </c>
      <c r="G33" s="25">
        <f>IF(E33&lt;&gt;0,F33/E33*100,0)</f>
        <v>60.232424242424244</v>
      </c>
      <c r="H33" s="64" t="s">
        <v>17</v>
      </c>
    </row>
    <row r="34" spans="1:7" ht="12.75">
      <c r="A34" s="71"/>
      <c r="B34" s="67">
        <v>2132</v>
      </c>
      <c r="C34" s="70" t="s">
        <v>91</v>
      </c>
      <c r="D34" s="141">
        <f>SUM(D32:D33)</f>
        <v>250</v>
      </c>
      <c r="E34" s="33">
        <f>SUM(E32:E33)</f>
        <v>340000</v>
      </c>
      <c r="F34" s="55">
        <f>SUM(F32:F33)</f>
        <v>207242</v>
      </c>
      <c r="G34" s="25">
        <f>IF(E34&lt;&gt;0,F34/E34*100,0)</f>
        <v>60.953529411764706</v>
      </c>
    </row>
    <row r="35" spans="1:8" ht="12.75">
      <c r="A35" s="24">
        <v>6310</v>
      </c>
      <c r="B35" s="24">
        <v>2141</v>
      </c>
      <c r="C35" s="17" t="s">
        <v>92</v>
      </c>
      <c r="D35" s="18">
        <v>1</v>
      </c>
      <c r="E35" s="18">
        <v>100000</v>
      </c>
      <c r="F35" s="18">
        <v>67768</v>
      </c>
      <c r="G35" s="25">
        <f>IF(E35&lt;&gt;0,F35/E35*100,0)</f>
        <v>67.768</v>
      </c>
      <c r="H35" s="64" t="s">
        <v>17</v>
      </c>
    </row>
    <row r="36" spans="1:8" ht="12.75">
      <c r="A36" s="66"/>
      <c r="B36" s="67">
        <v>2141</v>
      </c>
      <c r="C36" s="70"/>
      <c r="D36" s="69">
        <f>SUM(D35)</f>
        <v>1</v>
      </c>
      <c r="E36" s="18"/>
      <c r="F36" s="18"/>
      <c r="G36" s="25"/>
      <c r="H36" s="64"/>
    </row>
    <row r="37" spans="1:7" ht="12.75">
      <c r="A37" s="24">
        <v>6310</v>
      </c>
      <c r="B37" s="24">
        <v>2142</v>
      </c>
      <c r="C37" s="17" t="s">
        <v>93</v>
      </c>
      <c r="D37" s="18">
        <v>0</v>
      </c>
      <c r="E37" s="18">
        <v>0</v>
      </c>
      <c r="F37" s="18"/>
      <c r="G37" s="25">
        <f>IF(E37&lt;&gt;0,F37/E37*100,0)</f>
        <v>0</v>
      </c>
    </row>
    <row r="38" spans="1:8" ht="12.75">
      <c r="A38" s="75"/>
      <c r="B38" s="75">
        <v>2142</v>
      </c>
      <c r="C38" s="76"/>
      <c r="D38" s="77">
        <f>SUM(D37)</f>
        <v>0</v>
      </c>
      <c r="E38" s="16">
        <v>66000</v>
      </c>
      <c r="F38" s="16">
        <f>18439+9447+8000+3202+27132</f>
        <v>66220</v>
      </c>
      <c r="G38" s="25">
        <f>IF(E38&lt;&gt;0,F38/E38*100,0)</f>
        <v>100.33333333333334</v>
      </c>
      <c r="H38" t="s">
        <v>17</v>
      </c>
    </row>
    <row r="39" spans="1:8" ht="12.75">
      <c r="A39" s="34" t="s">
        <v>17</v>
      </c>
      <c r="B39" s="34" t="s">
        <v>17</v>
      </c>
      <c r="C39" s="15" t="s">
        <v>17</v>
      </c>
      <c r="D39" s="16"/>
      <c r="E39" s="16">
        <v>0</v>
      </c>
      <c r="F39" s="16">
        <v>1652</v>
      </c>
      <c r="G39" s="25">
        <f>IF(E39&lt;&gt;0,F39/E39*100,0)</f>
        <v>0</v>
      </c>
      <c r="H39" s="64" t="s">
        <v>17</v>
      </c>
    </row>
    <row r="40" spans="1:8" ht="12.75">
      <c r="A40" s="35">
        <v>6171</v>
      </c>
      <c r="B40" s="35">
        <v>2324</v>
      </c>
      <c r="C40" s="36" t="s">
        <v>139</v>
      </c>
      <c r="D40" s="37">
        <v>-9</v>
      </c>
      <c r="E40" s="37">
        <v>0</v>
      </c>
      <c r="F40" s="37">
        <v>2</v>
      </c>
      <c r="G40" s="43">
        <f>IF(E40&lt;&gt;0,F40/E40*100,0)</f>
        <v>0</v>
      </c>
      <c r="H40" s="64" t="s">
        <v>17</v>
      </c>
    </row>
    <row r="41" spans="1:8" ht="12.75">
      <c r="A41" s="75"/>
      <c r="B41" s="75"/>
      <c r="C41" s="76"/>
      <c r="D41" s="77">
        <f>SUM(D39:D40)</f>
        <v>-9</v>
      </c>
      <c r="E41" s="37"/>
      <c r="F41" s="37"/>
      <c r="G41" s="65"/>
      <c r="H41" s="64" t="s">
        <v>17</v>
      </c>
    </row>
    <row r="42" spans="1:7" ht="12.75">
      <c r="A42" s="30" t="s">
        <v>99</v>
      </c>
      <c r="B42" s="30" t="s">
        <v>99</v>
      </c>
      <c r="C42" s="31" t="s">
        <v>100</v>
      </c>
      <c r="D42" s="38">
        <f>D27+D29+D31+D34+D36+D38+D41</f>
        <v>370</v>
      </c>
      <c r="E42" s="38">
        <f>SUM(E34:E40)+SUM(E30:E30)</f>
        <v>529000</v>
      </c>
      <c r="F42" s="38">
        <f>SUM(F34:F40)+SUM(F30:F30)</f>
        <v>345089</v>
      </c>
      <c r="G42" s="59">
        <f aca="true" t="shared" si="1" ref="G42:G61">IF(E42&lt;&gt;0,F42/E42*100,0)</f>
        <v>65.23421550094518</v>
      </c>
    </row>
    <row r="43" spans="1:7" ht="12.75">
      <c r="A43" s="24">
        <v>3329</v>
      </c>
      <c r="B43" s="24">
        <v>3121</v>
      </c>
      <c r="C43" s="17" t="s">
        <v>140</v>
      </c>
      <c r="D43" s="18">
        <v>0</v>
      </c>
      <c r="E43" s="18">
        <v>20000</v>
      </c>
      <c r="F43" s="18">
        <v>2560</v>
      </c>
      <c r="G43" s="25">
        <f t="shared" si="1"/>
        <v>12.8</v>
      </c>
    </row>
    <row r="44" spans="1:7" ht="13.5" thickBot="1">
      <c r="A44" s="78"/>
      <c r="B44" s="78">
        <v>3110</v>
      </c>
      <c r="C44" s="79" t="s">
        <v>140</v>
      </c>
      <c r="D44" s="80">
        <v>0</v>
      </c>
      <c r="E44" s="39">
        <f>SUM(E41:E41)</f>
        <v>0</v>
      </c>
      <c r="F44" s="39">
        <f>SUM(F41:F41)</f>
        <v>0</v>
      </c>
      <c r="G44" s="56">
        <f>IF(E44&lt;&gt;0,F44/E44*100,0)</f>
        <v>0</v>
      </c>
    </row>
    <row r="45" spans="1:7" ht="12.75">
      <c r="A45" s="24">
        <v>3639</v>
      </c>
      <c r="B45" s="24">
        <v>3111</v>
      </c>
      <c r="C45" s="17" t="s">
        <v>101</v>
      </c>
      <c r="D45" s="18">
        <v>200</v>
      </c>
      <c r="E45" s="160"/>
      <c r="F45" s="160"/>
      <c r="G45" s="161"/>
    </row>
    <row r="46" spans="1:7" ht="13.5" thickBot="1">
      <c r="A46" s="78"/>
      <c r="B46" s="78">
        <v>3110</v>
      </c>
      <c r="C46" s="79" t="s">
        <v>102</v>
      </c>
      <c r="D46" s="80">
        <f>SUM(D45)</f>
        <v>200</v>
      </c>
      <c r="E46" s="39">
        <f>SUM(E43:E43)</f>
        <v>20000</v>
      </c>
      <c r="F46" s="39">
        <f>SUM(F43:F43)</f>
        <v>2560</v>
      </c>
      <c r="G46" s="56">
        <f t="shared" si="1"/>
        <v>12.8</v>
      </c>
    </row>
    <row r="47" spans="1:7" ht="12.75">
      <c r="A47" s="81" t="s">
        <v>103</v>
      </c>
      <c r="B47" s="81" t="s">
        <v>103</v>
      </c>
      <c r="C47" s="82" t="s">
        <v>104</v>
      </c>
      <c r="D47" s="83">
        <f>D44+D46</f>
        <v>200</v>
      </c>
      <c r="E47" s="83"/>
      <c r="F47" s="83"/>
      <c r="G47" s="84">
        <f t="shared" si="1"/>
        <v>0</v>
      </c>
    </row>
    <row r="48" spans="1:7" ht="12.75">
      <c r="A48" s="24" t="s">
        <v>17</v>
      </c>
      <c r="B48" s="24">
        <v>4112</v>
      </c>
      <c r="C48" s="17" t="s">
        <v>105</v>
      </c>
      <c r="D48" s="18">
        <v>11</v>
      </c>
      <c r="E48" s="18">
        <f>SUM(E51:E53)</f>
        <v>342800</v>
      </c>
      <c r="F48" s="18">
        <v>416955</v>
      </c>
      <c r="G48" s="25">
        <f t="shared" si="1"/>
        <v>121.63214702450409</v>
      </c>
    </row>
    <row r="49" spans="1:7" ht="12.75">
      <c r="A49" s="24"/>
      <c r="B49" s="24" t="s">
        <v>17</v>
      </c>
      <c r="C49" s="17" t="s">
        <v>17</v>
      </c>
      <c r="D49" s="18"/>
      <c r="E49" s="62">
        <v>1800</v>
      </c>
      <c r="F49" s="18"/>
      <c r="G49" s="25">
        <f t="shared" si="1"/>
        <v>0</v>
      </c>
    </row>
    <row r="50" spans="1:7" ht="12.75">
      <c r="A50" s="67"/>
      <c r="B50" s="67">
        <v>4112</v>
      </c>
      <c r="C50" s="70"/>
      <c r="D50" s="69">
        <f>D48</f>
        <v>11</v>
      </c>
      <c r="E50" s="42">
        <v>209000</v>
      </c>
      <c r="F50" s="18"/>
      <c r="G50" s="25">
        <f t="shared" si="1"/>
        <v>0</v>
      </c>
    </row>
    <row r="51" spans="1:7" ht="12.75">
      <c r="A51" s="24" t="s">
        <v>17</v>
      </c>
      <c r="B51" s="24">
        <v>4116</v>
      </c>
      <c r="C51" s="93" t="s">
        <v>114</v>
      </c>
      <c r="D51" s="18">
        <v>0</v>
      </c>
      <c r="E51" s="18">
        <v>132000</v>
      </c>
      <c r="F51" s="18"/>
      <c r="G51" s="25">
        <f t="shared" si="1"/>
        <v>0</v>
      </c>
    </row>
    <row r="52" spans="1:7" ht="12.75">
      <c r="A52" s="24"/>
      <c r="B52" s="24" t="s">
        <v>17</v>
      </c>
      <c r="C52" s="17" t="s">
        <v>17</v>
      </c>
      <c r="D52" s="18"/>
      <c r="E52" s="62">
        <v>1800</v>
      </c>
      <c r="F52" s="18"/>
      <c r="G52" s="25">
        <f t="shared" si="1"/>
        <v>0</v>
      </c>
    </row>
    <row r="53" spans="1:9" ht="13.5" thickBot="1">
      <c r="A53" s="67"/>
      <c r="B53" s="67">
        <v>4116</v>
      </c>
      <c r="C53" s="70"/>
      <c r="D53" s="69">
        <f>SUM(D51:D52)</f>
        <v>0</v>
      </c>
      <c r="E53" s="42">
        <v>209000</v>
      </c>
      <c r="F53" s="18"/>
      <c r="G53" s="25">
        <f t="shared" si="1"/>
        <v>0</v>
      </c>
      <c r="I53" t="s">
        <v>17</v>
      </c>
    </row>
    <row r="54" spans="1:7" ht="12.75">
      <c r="A54" s="44" t="s">
        <v>106</v>
      </c>
      <c r="B54" s="40" t="s">
        <v>106</v>
      </c>
      <c r="C54" s="31" t="s">
        <v>107</v>
      </c>
      <c r="D54" s="41">
        <f>D53+D50</f>
        <v>11</v>
      </c>
      <c r="E54" s="41" t="e">
        <f>#REF!+E48+#REF!+#REF!+#REF!</f>
        <v>#REF!</v>
      </c>
      <c r="F54" s="41" t="e">
        <f>SUM(F48:F48)+#REF!+#REF!+#REF!</f>
        <v>#REF!</v>
      </c>
      <c r="G54" s="58" t="e">
        <f t="shared" si="1"/>
        <v>#REF!</v>
      </c>
    </row>
    <row r="55" spans="1:7" ht="12.75" hidden="1">
      <c r="A55" s="90"/>
      <c r="B55" s="85"/>
      <c r="C55" s="27"/>
      <c r="D55" s="86"/>
      <c r="E55" s="42"/>
      <c r="F55" s="42"/>
      <c r="G55" s="43">
        <f t="shared" si="1"/>
        <v>0</v>
      </c>
    </row>
    <row r="56" spans="1:9" ht="13.5" thickBot="1">
      <c r="A56" s="87"/>
      <c r="B56" s="88">
        <v>8115</v>
      </c>
      <c r="C56" s="88" t="s">
        <v>108</v>
      </c>
      <c r="D56" s="89">
        <v>200</v>
      </c>
      <c r="E56" s="45"/>
      <c r="F56" s="46"/>
      <c r="G56" s="25">
        <f t="shared" si="1"/>
        <v>0</v>
      </c>
      <c r="I56" t="s">
        <v>17</v>
      </c>
    </row>
    <row r="57" spans="1:10" ht="13.5" thickBot="1">
      <c r="A57" s="87"/>
      <c r="B57" s="88">
        <v>8124</v>
      </c>
      <c r="C57" s="99" t="s">
        <v>136</v>
      </c>
      <c r="D57" s="89">
        <v>0</v>
      </c>
      <c r="E57" s="45"/>
      <c r="F57" s="46"/>
      <c r="G57" s="25"/>
      <c r="H57" t="s">
        <v>17</v>
      </c>
      <c r="I57" s="164" t="s">
        <v>158</v>
      </c>
      <c r="J57" s="164"/>
    </row>
    <row r="58" spans="1:9" ht="13.5" thickBot="1">
      <c r="A58" s="87"/>
      <c r="B58" s="88">
        <v>8124</v>
      </c>
      <c r="C58" s="99" t="s">
        <v>157</v>
      </c>
      <c r="D58" s="89">
        <v>-150</v>
      </c>
      <c r="E58" s="45"/>
      <c r="F58" s="46"/>
      <c r="G58" s="25">
        <f t="shared" si="1"/>
        <v>0</v>
      </c>
      <c r="I58" t="s">
        <v>17</v>
      </c>
    </row>
    <row r="59" spans="1:10" ht="12.75">
      <c r="A59" s="44" t="s">
        <v>109</v>
      </c>
      <c r="B59" s="44" t="s">
        <v>109</v>
      </c>
      <c r="C59" s="31" t="s">
        <v>110</v>
      </c>
      <c r="D59" s="41">
        <f>SUM(D56:D58)</f>
        <v>50</v>
      </c>
      <c r="E59" s="57">
        <f>SUM(E58:E58)</f>
        <v>0</v>
      </c>
      <c r="F59" s="57">
        <f>SUM(F58:F58)</f>
        <v>0</v>
      </c>
      <c r="G59" s="59">
        <f t="shared" si="1"/>
        <v>0</v>
      </c>
      <c r="I59" s="164" t="s">
        <v>150</v>
      </c>
      <c r="J59" s="164"/>
    </row>
    <row r="60" spans="1:7" ht="13.5" thickBot="1">
      <c r="A60" s="47"/>
      <c r="B60" s="47"/>
      <c r="C60" s="48"/>
      <c r="D60" s="49"/>
      <c r="E60" s="49"/>
      <c r="F60" s="49">
        <v>0</v>
      </c>
      <c r="G60" s="60">
        <f t="shared" si="1"/>
        <v>0</v>
      </c>
    </row>
    <row r="61" spans="1:7" ht="15.75">
      <c r="A61" s="50" t="s">
        <v>111</v>
      </c>
      <c r="B61" s="50" t="s">
        <v>111</v>
      </c>
      <c r="C61" s="51" t="s">
        <v>112</v>
      </c>
      <c r="D61" s="52">
        <f>D59+D54+D47+D42+D22</f>
        <v>4849</v>
      </c>
      <c r="E61" s="52" t="e">
        <f>E22+E42+E47+E54+E59+#REF!</f>
        <v>#REF!</v>
      </c>
      <c r="F61" s="52" t="e">
        <f>F22+F42+F47+F54+F59+#REF!</f>
        <v>#REF!</v>
      </c>
      <c r="G61" s="61" t="e">
        <f t="shared" si="1"/>
        <v>#REF!</v>
      </c>
    </row>
    <row r="62" ht="12.75">
      <c r="F62" s="53" t="s">
        <v>17</v>
      </c>
    </row>
    <row r="63" spans="1:10" ht="15.75">
      <c r="A63" s="176" t="s">
        <v>159</v>
      </c>
      <c r="B63" s="176"/>
      <c r="C63" s="176"/>
      <c r="D63" s="176"/>
      <c r="E63" s="176"/>
      <c r="F63" s="176"/>
      <c r="G63" s="176"/>
      <c r="H63" s="176"/>
      <c r="I63" s="176"/>
      <c r="J63" s="176"/>
    </row>
  </sheetData>
  <mergeCells count="5">
    <mergeCell ref="A1:D1"/>
    <mergeCell ref="A2:D2"/>
    <mergeCell ref="A63:J63"/>
    <mergeCell ref="I57:J57"/>
    <mergeCell ref="I59:J59"/>
  </mergeCells>
  <printOptions/>
  <pageMargins left="0.75" right="0.75" top="1" bottom="1" header="0.5" footer="0.5"/>
  <pageSetup fitToHeight="1" fitToWidth="1" horizontalDpi="600" verticalDpi="600" orientation="portrait" paperSize="9" scale="89" r:id="rId1"/>
  <headerFooter alignWithMargins="0"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D65"/>
  <sheetViews>
    <sheetView zoomScale="80" zoomScaleNormal="80" workbookViewId="0" topLeftCell="A7">
      <selection activeCell="Z46" sqref="Z46"/>
    </sheetView>
  </sheetViews>
  <sheetFormatPr defaultColWidth="9.140625" defaultRowHeight="12.75"/>
  <cols>
    <col min="1" max="1" width="0.13671875" style="0" customWidth="1"/>
    <col min="2" max="2" width="30.00390625" style="0" customWidth="1"/>
    <col min="3" max="3" width="6.140625" style="5" customWidth="1"/>
    <col min="4" max="5" width="5.57421875" style="0" customWidth="1"/>
    <col min="6" max="7" width="5.57421875" style="0" hidden="1" customWidth="1"/>
    <col min="8" max="8" width="5.57421875" style="0" customWidth="1"/>
    <col min="9" max="9" width="5.57421875" style="0" hidden="1" customWidth="1"/>
    <col min="10" max="22" width="5.57421875" style="0" customWidth="1"/>
    <col min="23" max="23" width="6.57421875" style="0" customWidth="1"/>
    <col min="24" max="24" width="5.57421875" style="0" hidden="1" customWidth="1"/>
    <col min="25" max="25" width="5.57421875" style="0" customWidth="1"/>
    <col min="26" max="26" width="6.57421875" style="0" customWidth="1"/>
  </cols>
  <sheetData>
    <row r="1" spans="2:28" ht="39.75" customHeight="1">
      <c r="B1" s="167" t="s">
        <v>161</v>
      </c>
      <c r="C1" s="11"/>
      <c r="D1" s="165" t="s">
        <v>119</v>
      </c>
      <c r="E1" s="165" t="s">
        <v>117</v>
      </c>
      <c r="F1" s="165" t="s">
        <v>11</v>
      </c>
      <c r="G1" s="165" t="s">
        <v>10</v>
      </c>
      <c r="H1" s="165" t="s">
        <v>9</v>
      </c>
      <c r="I1" s="165" t="s">
        <v>7</v>
      </c>
      <c r="J1" s="165" t="s">
        <v>8</v>
      </c>
      <c r="K1" s="165" t="s">
        <v>134</v>
      </c>
      <c r="L1" s="165" t="s">
        <v>1</v>
      </c>
      <c r="M1" s="165" t="s">
        <v>2</v>
      </c>
      <c r="N1" s="165" t="s">
        <v>148</v>
      </c>
      <c r="O1" s="165" t="s">
        <v>0</v>
      </c>
      <c r="P1" s="165" t="s">
        <v>6</v>
      </c>
      <c r="Q1" s="165" t="s">
        <v>5</v>
      </c>
      <c r="R1" s="165" t="s">
        <v>4</v>
      </c>
      <c r="S1" s="165" t="s">
        <v>12</v>
      </c>
      <c r="T1" s="165" t="s">
        <v>14</v>
      </c>
      <c r="U1" s="165" t="s">
        <v>3</v>
      </c>
      <c r="V1" s="165" t="s">
        <v>15</v>
      </c>
      <c r="W1" s="165" t="s">
        <v>16</v>
      </c>
      <c r="X1" s="165" t="s">
        <v>126</v>
      </c>
      <c r="Y1" s="165" t="s">
        <v>125</v>
      </c>
      <c r="Z1" t="s">
        <v>17</v>
      </c>
      <c r="AA1" t="s">
        <v>17</v>
      </c>
      <c r="AB1" t="s">
        <v>17</v>
      </c>
    </row>
    <row r="2" spans="2:28" ht="12.75">
      <c r="B2" s="168"/>
      <c r="C2" s="12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71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AA2" t="s">
        <v>17</v>
      </c>
      <c r="AB2" t="s">
        <v>17</v>
      </c>
    </row>
    <row r="3" spans="2:30" ht="25.5" customHeight="1" thickBot="1">
      <c r="B3" s="169"/>
      <c r="C3" s="13"/>
      <c r="D3" s="166"/>
      <c r="E3" s="166"/>
      <c r="F3" s="170"/>
      <c r="G3" s="170"/>
      <c r="H3" s="170"/>
      <c r="I3" s="170"/>
      <c r="J3" s="170"/>
      <c r="K3" s="170"/>
      <c r="L3" s="170"/>
      <c r="M3" s="170"/>
      <c r="N3" s="172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AA3" t="s">
        <v>17</v>
      </c>
      <c r="AB3" t="s">
        <v>17</v>
      </c>
      <c r="AC3" t="s">
        <v>17</v>
      </c>
      <c r="AD3" t="s">
        <v>17</v>
      </c>
    </row>
    <row r="4" spans="2:27" ht="12.75">
      <c r="B4" s="9" t="s">
        <v>18</v>
      </c>
      <c r="C4" s="95"/>
      <c r="D4" s="114">
        <f>SUM(D6:D51)</f>
        <v>0</v>
      </c>
      <c r="E4" s="114">
        <f>SUM(E6:E51)</f>
        <v>15</v>
      </c>
      <c r="F4" s="114">
        <f aca="true" t="shared" si="0" ref="F4:Y4">SUM(F6:F51)</f>
        <v>0</v>
      </c>
      <c r="G4" s="114">
        <f t="shared" si="0"/>
        <v>0</v>
      </c>
      <c r="H4" s="114">
        <f t="shared" si="0"/>
        <v>250</v>
      </c>
      <c r="I4" s="114">
        <f t="shared" si="0"/>
        <v>0</v>
      </c>
      <c r="J4" s="114">
        <f t="shared" si="0"/>
        <v>37</v>
      </c>
      <c r="K4" s="114">
        <f t="shared" si="0"/>
        <v>177</v>
      </c>
      <c r="L4" s="114">
        <f>SUM(L6:L51)</f>
        <v>469</v>
      </c>
      <c r="M4" s="114">
        <f>SUM(M6:M51)</f>
        <v>65</v>
      </c>
      <c r="N4" s="114">
        <f>SUM(N6:N51)</f>
        <v>13</v>
      </c>
      <c r="O4" s="114">
        <f t="shared" si="0"/>
        <v>130</v>
      </c>
      <c r="P4" s="114">
        <f t="shared" si="0"/>
        <v>170</v>
      </c>
      <c r="Q4" s="114">
        <f t="shared" si="0"/>
        <v>0</v>
      </c>
      <c r="R4" s="114">
        <f t="shared" si="0"/>
        <v>210</v>
      </c>
      <c r="S4" s="114">
        <f t="shared" si="0"/>
        <v>552</v>
      </c>
      <c r="T4" s="114">
        <f t="shared" si="0"/>
        <v>0</v>
      </c>
      <c r="U4" s="114">
        <f t="shared" si="0"/>
        <v>86</v>
      </c>
      <c r="V4" s="114">
        <f t="shared" si="0"/>
        <v>660</v>
      </c>
      <c r="W4" s="114">
        <f t="shared" si="0"/>
        <v>1995</v>
      </c>
      <c r="X4" s="114">
        <f t="shared" si="0"/>
        <v>0</v>
      </c>
      <c r="Y4" s="114">
        <f t="shared" si="0"/>
        <v>20</v>
      </c>
      <c r="Z4" s="121">
        <f>SUM(D4:Y4)</f>
        <v>4849</v>
      </c>
      <c r="AA4" t="s">
        <v>17</v>
      </c>
    </row>
    <row r="5" spans="2:27" ht="25.5" customHeight="1" thickBot="1">
      <c r="B5" s="100"/>
      <c r="C5" s="111"/>
      <c r="D5" s="6">
        <v>2219</v>
      </c>
      <c r="E5" s="7">
        <v>2221</v>
      </c>
      <c r="F5" s="7">
        <v>2310</v>
      </c>
      <c r="G5" s="7">
        <v>3111</v>
      </c>
      <c r="H5" s="7">
        <v>3113</v>
      </c>
      <c r="I5" s="7">
        <v>3314</v>
      </c>
      <c r="J5" s="7">
        <v>3319</v>
      </c>
      <c r="K5" s="7">
        <v>3329</v>
      </c>
      <c r="L5" s="7">
        <v>3419</v>
      </c>
      <c r="M5" s="7">
        <v>3612</v>
      </c>
      <c r="N5" s="7">
        <v>3613</v>
      </c>
      <c r="O5" s="7">
        <v>3631</v>
      </c>
      <c r="P5" s="7">
        <v>3639</v>
      </c>
      <c r="Q5" s="7">
        <v>3721</v>
      </c>
      <c r="R5" s="7">
        <v>3722</v>
      </c>
      <c r="S5" s="7">
        <v>3745</v>
      </c>
      <c r="T5" s="7">
        <v>4186</v>
      </c>
      <c r="U5" s="7">
        <v>5512</v>
      </c>
      <c r="V5" s="7">
        <v>6112</v>
      </c>
      <c r="W5" s="7">
        <v>6171</v>
      </c>
      <c r="X5" s="7">
        <v>6402</v>
      </c>
      <c r="Y5" s="8">
        <v>6409</v>
      </c>
      <c r="Z5" s="122">
        <f>SUM(Z6:Z51)</f>
        <v>4849</v>
      </c>
      <c r="AA5" t="s">
        <v>17</v>
      </c>
    </row>
    <row r="6" spans="2:29" ht="10.5" customHeight="1">
      <c r="B6" s="126" t="s">
        <v>22</v>
      </c>
      <c r="C6" s="135">
        <v>5011</v>
      </c>
      <c r="D6" s="130"/>
      <c r="E6" s="112"/>
      <c r="F6" s="112"/>
      <c r="G6" s="112"/>
      <c r="H6" s="112"/>
      <c r="I6" s="112"/>
      <c r="J6" s="112"/>
      <c r="K6" s="112"/>
      <c r="L6" s="112" t="s">
        <v>17</v>
      </c>
      <c r="M6" s="112"/>
      <c r="N6" s="112"/>
      <c r="O6" s="112"/>
      <c r="P6" s="112"/>
      <c r="Q6" s="112"/>
      <c r="R6" s="112"/>
      <c r="S6" s="112">
        <v>300</v>
      </c>
      <c r="T6" s="112"/>
      <c r="U6" s="112"/>
      <c r="V6" s="112"/>
      <c r="W6" s="112">
        <v>550</v>
      </c>
      <c r="X6" s="112"/>
      <c r="Y6" s="116"/>
      <c r="Z6" s="123">
        <f aca="true" t="shared" si="1" ref="Z6:Z53">SUM(D6:Y6)</f>
        <v>850</v>
      </c>
      <c r="AC6" t="s">
        <v>17</v>
      </c>
    </row>
    <row r="7" spans="2:26" ht="10.5" customHeight="1">
      <c r="B7" s="127" t="s">
        <v>22</v>
      </c>
      <c r="C7" s="136">
        <v>5021</v>
      </c>
      <c r="D7" s="131" t="s">
        <v>17</v>
      </c>
      <c r="E7" s="107"/>
      <c r="F7" s="107"/>
      <c r="G7" s="107"/>
      <c r="H7" s="107"/>
      <c r="I7" s="107"/>
      <c r="J7" s="107"/>
      <c r="K7" s="107"/>
      <c r="L7" s="107">
        <v>40</v>
      </c>
      <c r="M7" s="107" t="s">
        <v>17</v>
      </c>
      <c r="N7" s="107"/>
      <c r="O7" s="107"/>
      <c r="P7" s="107"/>
      <c r="Q7" s="107"/>
      <c r="R7" s="107"/>
      <c r="S7" s="107">
        <v>25</v>
      </c>
      <c r="T7" s="107"/>
      <c r="U7" s="107">
        <v>10</v>
      </c>
      <c r="V7" s="107"/>
      <c r="W7" s="107">
        <v>180</v>
      </c>
      <c r="X7" s="107"/>
      <c r="Y7" s="117"/>
      <c r="Z7" s="124">
        <f t="shared" si="1"/>
        <v>255</v>
      </c>
    </row>
    <row r="8" spans="2:26" ht="10.5" customHeight="1">
      <c r="B8" s="127" t="s">
        <v>23</v>
      </c>
      <c r="C8" s="136">
        <v>5023</v>
      </c>
      <c r="D8" s="131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>
        <v>525</v>
      </c>
      <c r="W8" s="107"/>
      <c r="X8" s="107"/>
      <c r="Y8" s="117"/>
      <c r="Z8" s="124">
        <f t="shared" si="1"/>
        <v>525</v>
      </c>
    </row>
    <row r="9" spans="2:26" ht="10.5" customHeight="1">
      <c r="B9" s="127" t="s">
        <v>54</v>
      </c>
      <c r="C9" s="136">
        <v>5032</v>
      </c>
      <c r="D9" s="132"/>
      <c r="E9" s="108"/>
      <c r="F9" s="108"/>
      <c r="G9" s="108"/>
      <c r="H9" s="108"/>
      <c r="I9" s="108"/>
      <c r="J9" s="108"/>
      <c r="K9" s="108"/>
      <c r="L9" s="108" t="s">
        <v>17</v>
      </c>
      <c r="M9" s="108"/>
      <c r="N9" s="108"/>
      <c r="O9" s="108"/>
      <c r="P9" s="108"/>
      <c r="Q9" s="108"/>
      <c r="R9" s="108"/>
      <c r="S9" s="108">
        <v>25</v>
      </c>
      <c r="T9" s="108"/>
      <c r="U9" s="108"/>
      <c r="V9" s="107">
        <v>35</v>
      </c>
      <c r="W9" s="107">
        <v>60</v>
      </c>
      <c r="X9" s="108"/>
      <c r="Y9" s="118"/>
      <c r="Z9" s="124">
        <f t="shared" si="1"/>
        <v>120</v>
      </c>
    </row>
    <row r="10" spans="2:29" ht="10.5" customHeight="1">
      <c r="B10" s="127" t="s">
        <v>55</v>
      </c>
      <c r="C10" s="136">
        <v>5031</v>
      </c>
      <c r="D10" s="132"/>
      <c r="E10" s="108"/>
      <c r="F10" s="108"/>
      <c r="G10" s="108"/>
      <c r="H10" s="108"/>
      <c r="I10" s="108"/>
      <c r="J10" s="108"/>
      <c r="K10" s="108"/>
      <c r="L10" s="108" t="s">
        <v>17</v>
      </c>
      <c r="M10" s="108"/>
      <c r="N10" s="108"/>
      <c r="O10" s="108"/>
      <c r="P10" s="108"/>
      <c r="Q10" s="108"/>
      <c r="R10" s="108"/>
      <c r="S10" s="108">
        <v>80</v>
      </c>
      <c r="T10" s="108"/>
      <c r="U10" s="108"/>
      <c r="V10" s="107">
        <v>100</v>
      </c>
      <c r="W10" s="107">
        <v>145</v>
      </c>
      <c r="X10" s="108"/>
      <c r="Y10" s="118"/>
      <c r="Z10" s="124">
        <f t="shared" si="1"/>
        <v>325</v>
      </c>
      <c r="AC10" t="s">
        <v>17</v>
      </c>
    </row>
    <row r="11" spans="2:26" ht="10.5" customHeight="1">
      <c r="B11" s="127" t="s">
        <v>29</v>
      </c>
      <c r="C11" s="136">
        <v>5039</v>
      </c>
      <c r="D11" s="131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>
        <v>4</v>
      </c>
      <c r="X11" s="107"/>
      <c r="Y11" s="117"/>
      <c r="Z11" s="124">
        <f t="shared" si="1"/>
        <v>4</v>
      </c>
    </row>
    <row r="12" spans="2:26" ht="10.5" customHeight="1">
      <c r="B12" s="127" t="s">
        <v>121</v>
      </c>
      <c r="C12" s="136">
        <v>5132</v>
      </c>
      <c r="D12" s="131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>
        <v>7</v>
      </c>
      <c r="T12" s="107"/>
      <c r="U12" s="107" t="s">
        <v>17</v>
      </c>
      <c r="V12" s="107"/>
      <c r="W12" s="107">
        <v>5</v>
      </c>
      <c r="X12" s="107"/>
      <c r="Y12" s="117"/>
      <c r="Z12" s="124">
        <f t="shared" si="1"/>
        <v>12</v>
      </c>
    </row>
    <row r="13" spans="2:26" ht="10.5" customHeight="1">
      <c r="B13" s="127" t="s">
        <v>143</v>
      </c>
      <c r="C13" s="136">
        <v>5136</v>
      </c>
      <c r="D13" s="131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>
        <v>5</v>
      </c>
      <c r="X13" s="107"/>
      <c r="Y13" s="117"/>
      <c r="Z13" s="124">
        <f t="shared" si="1"/>
        <v>5</v>
      </c>
    </row>
    <row r="14" spans="2:26" ht="10.5" customHeight="1">
      <c r="B14" s="127" t="s">
        <v>27</v>
      </c>
      <c r="C14" s="136">
        <v>5137</v>
      </c>
      <c r="D14" s="131"/>
      <c r="E14" s="107"/>
      <c r="F14" s="107"/>
      <c r="G14" s="107"/>
      <c r="H14" s="107"/>
      <c r="I14" s="107"/>
      <c r="J14" s="107"/>
      <c r="K14" s="107"/>
      <c r="L14" s="107" t="s">
        <v>17</v>
      </c>
      <c r="M14" s="107"/>
      <c r="N14" s="107"/>
      <c r="O14" s="107"/>
      <c r="P14" s="107"/>
      <c r="Q14" s="107"/>
      <c r="R14" s="107"/>
      <c r="S14" s="107">
        <v>10</v>
      </c>
      <c r="T14" s="107"/>
      <c r="U14" s="107"/>
      <c r="V14" s="107"/>
      <c r="W14" s="107">
        <v>100</v>
      </c>
      <c r="X14" s="107"/>
      <c r="Y14" s="117"/>
      <c r="Z14" s="124">
        <f t="shared" si="1"/>
        <v>110</v>
      </c>
    </row>
    <row r="15" spans="2:28" ht="10.5" customHeight="1">
      <c r="B15" s="127" t="s">
        <v>19</v>
      </c>
      <c r="C15" s="136">
        <v>5138</v>
      </c>
      <c r="D15" s="131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17"/>
      <c r="Z15" s="124">
        <f t="shared" si="1"/>
        <v>0</v>
      </c>
      <c r="AB15" s="96" t="s">
        <v>17</v>
      </c>
    </row>
    <row r="16" spans="2:28" ht="10.5" customHeight="1">
      <c r="B16" s="127" t="s">
        <v>24</v>
      </c>
      <c r="C16" s="136">
        <v>5139</v>
      </c>
      <c r="D16" s="131" t="s">
        <v>17</v>
      </c>
      <c r="E16" s="107"/>
      <c r="F16" s="107"/>
      <c r="G16" s="107"/>
      <c r="H16" s="107"/>
      <c r="I16" s="107"/>
      <c r="J16" s="107">
        <v>3</v>
      </c>
      <c r="K16" s="107"/>
      <c r="L16" s="107">
        <v>20</v>
      </c>
      <c r="M16" s="107">
        <v>5</v>
      </c>
      <c r="N16" s="107"/>
      <c r="O16" s="107"/>
      <c r="P16" s="107">
        <v>40</v>
      </c>
      <c r="Q16" s="107"/>
      <c r="R16" s="107"/>
      <c r="S16" s="107">
        <v>25</v>
      </c>
      <c r="T16" s="107"/>
      <c r="U16" s="107">
        <v>15</v>
      </c>
      <c r="V16" s="107"/>
      <c r="W16" s="107">
        <v>80</v>
      </c>
      <c r="X16" s="107"/>
      <c r="Y16" s="117"/>
      <c r="Z16" s="124">
        <f t="shared" si="1"/>
        <v>188</v>
      </c>
      <c r="AB16" t="s">
        <v>17</v>
      </c>
    </row>
    <row r="17" spans="2:26" ht="10.5" customHeight="1">
      <c r="B17" s="127" t="s">
        <v>144</v>
      </c>
      <c r="C17" s="136">
        <v>5141</v>
      </c>
      <c r="D17" s="131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>
        <v>5</v>
      </c>
      <c r="X17" s="107"/>
      <c r="Y17" s="117"/>
      <c r="Z17" s="124">
        <f t="shared" si="1"/>
        <v>5</v>
      </c>
    </row>
    <row r="18" spans="2:26" ht="10.5" customHeight="1">
      <c r="B18" s="127" t="s">
        <v>151</v>
      </c>
      <c r="C18" s="136">
        <v>5149</v>
      </c>
      <c r="D18" s="131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>
        <v>5</v>
      </c>
      <c r="X18" s="107"/>
      <c r="Y18" s="117"/>
      <c r="Z18" s="124">
        <f t="shared" si="1"/>
        <v>5</v>
      </c>
    </row>
    <row r="19" spans="2:26" ht="10.5" customHeight="1">
      <c r="B19" s="127" t="s">
        <v>34</v>
      </c>
      <c r="C19" s="136">
        <v>5151</v>
      </c>
      <c r="D19" s="131"/>
      <c r="E19" s="107"/>
      <c r="F19" s="107"/>
      <c r="G19" s="107"/>
      <c r="H19" s="107"/>
      <c r="I19" s="107"/>
      <c r="J19" s="107"/>
      <c r="K19" s="107"/>
      <c r="L19" s="107"/>
      <c r="M19" s="107" t="s">
        <v>17</v>
      </c>
      <c r="N19" s="107" t="s">
        <v>17</v>
      </c>
      <c r="O19" s="107"/>
      <c r="P19" s="107"/>
      <c r="Q19" s="107"/>
      <c r="R19" s="107"/>
      <c r="S19" s="107"/>
      <c r="T19" s="107"/>
      <c r="U19" s="107"/>
      <c r="V19" s="107"/>
      <c r="W19" s="107">
        <v>2</v>
      </c>
      <c r="X19" s="107"/>
      <c r="Y19" s="117"/>
      <c r="Z19" s="124">
        <f t="shared" si="1"/>
        <v>2</v>
      </c>
    </row>
    <row r="20" spans="2:26" ht="10.5" customHeight="1">
      <c r="B20" s="127" t="s">
        <v>25</v>
      </c>
      <c r="C20" s="136">
        <v>5153</v>
      </c>
      <c r="D20" s="131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>
        <v>50</v>
      </c>
      <c r="X20" s="107"/>
      <c r="Y20" s="117"/>
      <c r="Z20" s="124">
        <f t="shared" si="1"/>
        <v>50</v>
      </c>
    </row>
    <row r="21" spans="2:26" ht="10.5" customHeight="1">
      <c r="B21" s="127" t="s">
        <v>20</v>
      </c>
      <c r="C21" s="136">
        <v>5154</v>
      </c>
      <c r="D21" s="131"/>
      <c r="E21" s="107"/>
      <c r="F21" s="107"/>
      <c r="G21" s="107"/>
      <c r="H21" s="107"/>
      <c r="I21" s="107"/>
      <c r="J21" s="107"/>
      <c r="K21" s="107">
        <v>2</v>
      </c>
      <c r="L21" s="107">
        <v>6</v>
      </c>
      <c r="M21" s="107" t="s">
        <v>17</v>
      </c>
      <c r="N21" s="107">
        <v>3</v>
      </c>
      <c r="O21" s="107">
        <v>75</v>
      </c>
      <c r="P21" s="107">
        <v>2</v>
      </c>
      <c r="Q21" s="107"/>
      <c r="R21" s="107"/>
      <c r="S21" s="107"/>
      <c r="T21" s="107"/>
      <c r="U21" s="107">
        <v>3</v>
      </c>
      <c r="V21" s="107"/>
      <c r="W21" s="107">
        <v>40</v>
      </c>
      <c r="X21" s="107"/>
      <c r="Y21" s="117"/>
      <c r="Z21" s="124">
        <f t="shared" si="1"/>
        <v>131</v>
      </c>
    </row>
    <row r="22" spans="2:28" ht="10.5" customHeight="1">
      <c r="B22" s="127" t="s">
        <v>30</v>
      </c>
      <c r="C22" s="136">
        <v>5156</v>
      </c>
      <c r="D22" s="131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>
        <v>45</v>
      </c>
      <c r="Q22" s="107"/>
      <c r="R22" s="107"/>
      <c r="S22" s="107">
        <v>35</v>
      </c>
      <c r="T22" s="107"/>
      <c r="U22" s="107">
        <v>5</v>
      </c>
      <c r="V22" s="107"/>
      <c r="W22" s="107" t="s">
        <v>17</v>
      </c>
      <c r="X22" s="107"/>
      <c r="Y22" s="117"/>
      <c r="Z22" s="124">
        <f t="shared" si="1"/>
        <v>85</v>
      </c>
      <c r="AB22" t="s">
        <v>17</v>
      </c>
    </row>
    <row r="23" spans="2:30" ht="10.5" customHeight="1">
      <c r="B23" s="127" t="s">
        <v>32</v>
      </c>
      <c r="C23" s="136">
        <v>5161</v>
      </c>
      <c r="D23" s="131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>
        <v>8</v>
      </c>
      <c r="X23" s="107"/>
      <c r="Y23" s="117"/>
      <c r="Z23" s="124">
        <f t="shared" si="1"/>
        <v>8</v>
      </c>
      <c r="AD23" t="s">
        <v>17</v>
      </c>
    </row>
    <row r="24" spans="2:26" ht="10.5" customHeight="1">
      <c r="B24" s="127" t="s">
        <v>145</v>
      </c>
      <c r="C24" s="136">
        <v>5162</v>
      </c>
      <c r="D24" s="131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>
        <v>25</v>
      </c>
      <c r="X24" s="107"/>
      <c r="Y24" s="117"/>
      <c r="Z24" s="124">
        <f t="shared" si="1"/>
        <v>25</v>
      </c>
    </row>
    <row r="25" spans="2:26" ht="10.5" customHeight="1">
      <c r="B25" s="127" t="s">
        <v>46</v>
      </c>
      <c r="C25" s="136">
        <v>5163</v>
      </c>
      <c r="D25" s="131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>
        <v>25</v>
      </c>
      <c r="Q25" s="107"/>
      <c r="R25" s="107"/>
      <c r="S25" s="107"/>
      <c r="T25" s="107"/>
      <c r="U25" s="107"/>
      <c r="V25" s="107"/>
      <c r="W25" s="107">
        <v>20</v>
      </c>
      <c r="X25" s="107"/>
      <c r="Y25" s="117"/>
      <c r="Z25" s="124">
        <f t="shared" si="1"/>
        <v>45</v>
      </c>
    </row>
    <row r="26" spans="2:26" ht="10.5" customHeight="1">
      <c r="B26" s="127" t="s">
        <v>31</v>
      </c>
      <c r="C26" s="136">
        <v>5166</v>
      </c>
      <c r="D26" s="131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>
        <v>15</v>
      </c>
      <c r="X26" s="107"/>
      <c r="Y26" s="117"/>
      <c r="Z26" s="124">
        <f t="shared" si="1"/>
        <v>15</v>
      </c>
    </row>
    <row r="27" spans="2:26" ht="10.5" customHeight="1">
      <c r="B27" s="127" t="s">
        <v>39</v>
      </c>
      <c r="C27" s="136">
        <v>5167</v>
      </c>
      <c r="D27" s="131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>
        <v>2</v>
      </c>
      <c r="X27" s="107"/>
      <c r="Y27" s="117"/>
      <c r="Z27" s="124">
        <f t="shared" si="1"/>
        <v>2</v>
      </c>
    </row>
    <row r="28" spans="2:26" ht="10.5" customHeight="1">
      <c r="B28" s="127" t="s">
        <v>51</v>
      </c>
      <c r="C28" s="136">
        <v>5168</v>
      </c>
      <c r="D28" s="131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>
        <v>7</v>
      </c>
      <c r="X28" s="107"/>
      <c r="Y28" s="117"/>
      <c r="Z28" s="124">
        <f t="shared" si="1"/>
        <v>7</v>
      </c>
    </row>
    <row r="29" spans="2:26" ht="10.5" customHeight="1">
      <c r="B29" s="127" t="s">
        <v>160</v>
      </c>
      <c r="C29" s="136">
        <v>5182</v>
      </c>
      <c r="D29" s="131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>
        <v>1</v>
      </c>
      <c r="X29" s="107"/>
      <c r="Y29" s="117"/>
      <c r="Z29" s="124">
        <f>SUM(D29:Y29)</f>
        <v>1</v>
      </c>
    </row>
    <row r="30" spans="2:26" ht="10.5" customHeight="1">
      <c r="B30" s="127" t="s">
        <v>26</v>
      </c>
      <c r="C30" s="136">
        <v>5169</v>
      </c>
      <c r="D30" s="131"/>
      <c r="E30" s="107"/>
      <c r="F30" s="107"/>
      <c r="G30" s="107"/>
      <c r="H30" s="107"/>
      <c r="I30" s="107"/>
      <c r="J30" s="107">
        <v>16</v>
      </c>
      <c r="K30" s="107"/>
      <c r="L30" s="107">
        <v>25</v>
      </c>
      <c r="M30" s="107">
        <v>10</v>
      </c>
      <c r="N30" s="107"/>
      <c r="O30" s="107"/>
      <c r="P30" s="107">
        <v>40</v>
      </c>
      <c r="Q30" s="107" t="s">
        <v>17</v>
      </c>
      <c r="R30" s="107">
        <v>210</v>
      </c>
      <c r="S30" s="107">
        <v>40</v>
      </c>
      <c r="T30" s="107"/>
      <c r="U30" s="107"/>
      <c r="V30" s="107"/>
      <c r="W30" s="107">
        <v>50</v>
      </c>
      <c r="X30" s="107"/>
      <c r="Y30" s="117"/>
      <c r="Z30" s="124">
        <f t="shared" si="1"/>
        <v>391</v>
      </c>
    </row>
    <row r="31" spans="2:28" ht="10.5" customHeight="1">
      <c r="B31" s="127" t="s">
        <v>152</v>
      </c>
      <c r="C31" s="136">
        <v>5171</v>
      </c>
      <c r="D31" s="131"/>
      <c r="E31" s="107"/>
      <c r="F31" s="107"/>
      <c r="G31" s="107"/>
      <c r="H31" s="107"/>
      <c r="I31" s="107"/>
      <c r="J31" s="107"/>
      <c r="K31" s="107">
        <v>150</v>
      </c>
      <c r="L31" s="107"/>
      <c r="M31" s="107">
        <v>50</v>
      </c>
      <c r="N31" s="107">
        <v>10</v>
      </c>
      <c r="O31" s="107">
        <v>30</v>
      </c>
      <c r="P31" s="107">
        <v>5</v>
      </c>
      <c r="Q31" s="107"/>
      <c r="R31" s="107"/>
      <c r="S31" s="107">
        <v>5</v>
      </c>
      <c r="T31" s="107"/>
      <c r="U31" s="107">
        <v>3</v>
      </c>
      <c r="V31" s="107"/>
      <c r="W31" s="107">
        <v>25</v>
      </c>
      <c r="X31" s="107"/>
      <c r="Y31" s="117"/>
      <c r="Z31" s="124">
        <f>SUM(D31:Y31)</f>
        <v>278</v>
      </c>
      <c r="AA31" t="s">
        <v>17</v>
      </c>
      <c r="AB31" s="155" t="s">
        <v>17</v>
      </c>
    </row>
    <row r="32" spans="2:26" ht="10.5" customHeight="1">
      <c r="B32" s="127" t="s">
        <v>122</v>
      </c>
      <c r="C32" s="136">
        <v>5172</v>
      </c>
      <c r="D32" s="131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>
        <v>15</v>
      </c>
      <c r="X32" s="107"/>
      <c r="Y32" s="117"/>
      <c r="Z32" s="124">
        <f t="shared" si="1"/>
        <v>15</v>
      </c>
    </row>
    <row r="33" spans="2:30" ht="10.5" customHeight="1">
      <c r="B33" s="127" t="s">
        <v>38</v>
      </c>
      <c r="C33" s="136">
        <v>5173</v>
      </c>
      <c r="D33" s="131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>
        <v>4</v>
      </c>
      <c r="Q33" s="107"/>
      <c r="R33" s="107"/>
      <c r="S33" s="107"/>
      <c r="T33" s="107"/>
      <c r="U33" s="107"/>
      <c r="V33" s="107"/>
      <c r="W33" s="107">
        <v>90</v>
      </c>
      <c r="X33" s="107"/>
      <c r="Y33" s="117"/>
      <c r="Z33" s="124">
        <f t="shared" si="1"/>
        <v>94</v>
      </c>
      <c r="AB33" t="s">
        <v>17</v>
      </c>
      <c r="AD33" t="s">
        <v>17</v>
      </c>
    </row>
    <row r="34" spans="2:26" ht="10.5" customHeight="1">
      <c r="B34" s="127" t="s">
        <v>33</v>
      </c>
      <c r="C34" s="136">
        <v>5175</v>
      </c>
      <c r="D34" s="131"/>
      <c r="E34" s="107"/>
      <c r="F34" s="107"/>
      <c r="G34" s="107"/>
      <c r="H34" s="107"/>
      <c r="I34" s="107"/>
      <c r="J34" s="107">
        <v>3</v>
      </c>
      <c r="K34" s="107"/>
      <c r="L34" s="107">
        <v>5</v>
      </c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>
        <v>20</v>
      </c>
      <c r="X34" s="107"/>
      <c r="Y34" s="117"/>
      <c r="Z34" s="124">
        <f t="shared" si="1"/>
        <v>28</v>
      </c>
    </row>
    <row r="35" spans="2:26" ht="10.5" customHeight="1">
      <c r="B35" s="127" t="s">
        <v>146</v>
      </c>
      <c r="C35" s="136">
        <v>5191</v>
      </c>
      <c r="D35" s="131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>
        <v>1</v>
      </c>
      <c r="X35" s="107"/>
      <c r="Y35" s="117"/>
      <c r="Z35" s="124">
        <f t="shared" si="1"/>
        <v>1</v>
      </c>
    </row>
    <row r="36" spans="2:26" ht="10.5" customHeight="1">
      <c r="B36" s="128" t="s">
        <v>118</v>
      </c>
      <c r="C36" s="137">
        <v>5193</v>
      </c>
      <c r="D36" s="133"/>
      <c r="E36" s="106">
        <v>15</v>
      </c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19"/>
      <c r="Z36" s="124">
        <f t="shared" si="1"/>
        <v>15</v>
      </c>
    </row>
    <row r="37" spans="2:26" ht="10.5" customHeight="1">
      <c r="B37" s="127" t="s">
        <v>42</v>
      </c>
      <c r="C37" s="136">
        <v>5194</v>
      </c>
      <c r="D37" s="131"/>
      <c r="E37" s="107"/>
      <c r="F37" s="107"/>
      <c r="G37" s="107"/>
      <c r="H37" s="107"/>
      <c r="I37" s="107"/>
      <c r="J37" s="107">
        <v>15</v>
      </c>
      <c r="K37" s="107"/>
      <c r="L37" s="107" t="s">
        <v>17</v>
      </c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17"/>
      <c r="Z37" s="124">
        <f t="shared" si="1"/>
        <v>15</v>
      </c>
    </row>
    <row r="38" spans="2:26" ht="10.5" customHeight="1">
      <c r="B38" s="127" t="s">
        <v>142</v>
      </c>
      <c r="C38" s="136">
        <v>5223</v>
      </c>
      <c r="D38" s="132"/>
      <c r="E38" s="108"/>
      <c r="F38" s="108"/>
      <c r="G38" s="108"/>
      <c r="H38" s="108"/>
      <c r="I38" s="108"/>
      <c r="J38" s="108"/>
      <c r="K38" s="108">
        <v>25</v>
      </c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7"/>
      <c r="W38" s="107"/>
      <c r="X38" s="108"/>
      <c r="Y38" s="118"/>
      <c r="Z38" s="124">
        <f t="shared" si="1"/>
        <v>25</v>
      </c>
    </row>
    <row r="39" spans="2:26" ht="10.5" customHeight="1">
      <c r="B39" s="127" t="s">
        <v>147</v>
      </c>
      <c r="C39" s="136">
        <v>5229</v>
      </c>
      <c r="D39" s="132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7"/>
      <c r="W39" s="107"/>
      <c r="X39" s="108"/>
      <c r="Y39" s="118">
        <v>10</v>
      </c>
      <c r="Z39" s="124">
        <f t="shared" si="1"/>
        <v>10</v>
      </c>
    </row>
    <row r="40" spans="2:26" ht="10.5" customHeight="1">
      <c r="B40" s="127" t="s">
        <v>53</v>
      </c>
      <c r="C40" s="136">
        <v>5321</v>
      </c>
      <c r="D40" s="132"/>
      <c r="E40" s="108"/>
      <c r="F40" s="108"/>
      <c r="G40" s="109"/>
      <c r="H40" s="109">
        <v>250</v>
      </c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7"/>
      <c r="W40" s="107">
        <v>3</v>
      </c>
      <c r="X40" s="108"/>
      <c r="Y40" s="118"/>
      <c r="Z40" s="124">
        <f t="shared" si="1"/>
        <v>253</v>
      </c>
    </row>
    <row r="41" spans="2:26" ht="10.5" customHeight="1">
      <c r="B41" s="128" t="s">
        <v>124</v>
      </c>
      <c r="C41" s="136">
        <v>5329</v>
      </c>
      <c r="D41" s="133"/>
      <c r="E41" s="106"/>
      <c r="F41" s="106"/>
      <c r="G41" s="106"/>
      <c r="H41" s="106"/>
      <c r="I41" s="106"/>
      <c r="J41" s="106"/>
      <c r="K41" s="106"/>
      <c r="L41" s="106">
        <v>10</v>
      </c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19">
        <v>10</v>
      </c>
      <c r="Z41" s="124">
        <f t="shared" si="1"/>
        <v>20</v>
      </c>
    </row>
    <row r="42" spans="2:29" ht="10.5" customHeight="1">
      <c r="B42" s="127" t="s">
        <v>133</v>
      </c>
      <c r="C42" s="136">
        <v>5339</v>
      </c>
      <c r="D42" s="131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17"/>
      <c r="Z42" s="124">
        <f t="shared" si="1"/>
        <v>0</v>
      </c>
      <c r="AA42" s="163" t="s">
        <v>162</v>
      </c>
      <c r="AB42" s="164"/>
      <c r="AC42" s="164"/>
    </row>
    <row r="43" spans="2:26" ht="10.5" customHeight="1">
      <c r="B43" s="127" t="s">
        <v>36</v>
      </c>
      <c r="C43" s="136">
        <v>5361</v>
      </c>
      <c r="D43" s="131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>
        <v>7</v>
      </c>
      <c r="X43" s="107"/>
      <c r="Y43" s="117"/>
      <c r="Z43" s="124">
        <f t="shared" si="1"/>
        <v>7</v>
      </c>
    </row>
    <row r="44" spans="2:26" ht="10.5" customHeight="1">
      <c r="B44" s="127" t="s">
        <v>153</v>
      </c>
      <c r="C44" s="136">
        <v>5362</v>
      </c>
      <c r="D44" s="131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>
        <v>9</v>
      </c>
      <c r="Q44" s="107"/>
      <c r="R44" s="107"/>
      <c r="S44" s="107"/>
      <c r="T44" s="107"/>
      <c r="U44" s="107"/>
      <c r="V44" s="107"/>
      <c r="W44" s="107">
        <v>100</v>
      </c>
      <c r="X44" s="107"/>
      <c r="Y44" s="117"/>
      <c r="Z44" s="124">
        <f t="shared" si="1"/>
        <v>109</v>
      </c>
    </row>
    <row r="45" spans="2:27" ht="10.5" customHeight="1">
      <c r="B45" s="127" t="s">
        <v>37</v>
      </c>
      <c r="C45" s="136">
        <v>5363</v>
      </c>
      <c r="D45" s="131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17"/>
      <c r="Z45" s="124">
        <f t="shared" si="1"/>
        <v>0</v>
      </c>
      <c r="AA45" t="s">
        <v>155</v>
      </c>
    </row>
    <row r="46" spans="2:26" ht="10.5" customHeight="1">
      <c r="B46" s="127" t="s">
        <v>43</v>
      </c>
      <c r="C46" s="136">
        <v>5499</v>
      </c>
      <c r="D46" s="131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17"/>
      <c r="Z46" s="124">
        <f t="shared" si="1"/>
        <v>0</v>
      </c>
    </row>
    <row r="47" spans="2:26" ht="10.5" customHeight="1">
      <c r="B47" s="127" t="s">
        <v>135</v>
      </c>
      <c r="C47" s="136">
        <v>5410</v>
      </c>
      <c r="D47" s="131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 t="s">
        <v>17</v>
      </c>
      <c r="U47" s="107"/>
      <c r="V47" s="107"/>
      <c r="W47" s="107">
        <v>20</v>
      </c>
      <c r="X47" s="107"/>
      <c r="Y47" s="117"/>
      <c r="Z47" s="124">
        <f t="shared" si="1"/>
        <v>20</v>
      </c>
    </row>
    <row r="48" spans="2:26" ht="10.5" customHeight="1">
      <c r="B48" s="127" t="s">
        <v>41</v>
      </c>
      <c r="C48" s="136">
        <v>6125</v>
      </c>
      <c r="D48" s="131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>
        <v>25</v>
      </c>
      <c r="X48" s="107"/>
      <c r="Y48" s="117"/>
      <c r="Z48" s="124">
        <f t="shared" si="1"/>
        <v>25</v>
      </c>
    </row>
    <row r="49" spans="2:26" ht="10.5" customHeight="1">
      <c r="B49" s="127" t="s">
        <v>47</v>
      </c>
      <c r="C49" s="138">
        <v>6130</v>
      </c>
      <c r="D49" s="131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>
        <v>30</v>
      </c>
      <c r="X49" s="107"/>
      <c r="Y49" s="117"/>
      <c r="Z49" s="124">
        <f t="shared" si="1"/>
        <v>30</v>
      </c>
    </row>
    <row r="50" spans="2:26" ht="10.5" customHeight="1">
      <c r="B50" s="127" t="s">
        <v>154</v>
      </c>
      <c r="C50" s="138">
        <v>6121</v>
      </c>
      <c r="D50" s="131"/>
      <c r="E50" s="107"/>
      <c r="F50" s="107"/>
      <c r="G50" s="107"/>
      <c r="H50" s="107"/>
      <c r="I50" s="107"/>
      <c r="J50" s="107"/>
      <c r="K50" s="107" t="s">
        <v>17</v>
      </c>
      <c r="L50" s="107">
        <v>363</v>
      </c>
      <c r="M50" s="107">
        <v>0</v>
      </c>
      <c r="N50" s="107"/>
      <c r="O50" s="107">
        <v>25</v>
      </c>
      <c r="P50" s="107"/>
      <c r="Q50" s="107"/>
      <c r="R50" s="107"/>
      <c r="S50" s="107"/>
      <c r="T50" s="107"/>
      <c r="U50" s="107">
        <v>50</v>
      </c>
      <c r="V50" s="107"/>
      <c r="W50" s="107">
        <v>300</v>
      </c>
      <c r="X50" s="107"/>
      <c r="Y50" s="117"/>
      <c r="Z50" s="124">
        <f>SUM(D50:Y50)</f>
        <v>738</v>
      </c>
    </row>
    <row r="51" spans="2:27" ht="10.5" customHeight="1" thickBot="1">
      <c r="B51" s="129" t="s">
        <v>17</v>
      </c>
      <c r="C51" s="139">
        <v>6122</v>
      </c>
      <c r="D51" s="134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 t="s">
        <v>17</v>
      </c>
      <c r="X51" s="110"/>
      <c r="Y51" s="120"/>
      <c r="Z51" s="125">
        <f>SUM(D51:Y51)</f>
        <v>0</v>
      </c>
      <c r="AA51" s="155" t="s">
        <v>17</v>
      </c>
    </row>
    <row r="52" spans="2:26" ht="12.75" hidden="1">
      <c r="B52" s="100" t="s">
        <v>48</v>
      </c>
      <c r="C52" s="104"/>
      <c r="D52" s="101"/>
      <c r="E52" s="103"/>
      <c r="F52" s="101"/>
      <c r="G52" s="101"/>
      <c r="H52" s="101"/>
      <c r="I52" s="101"/>
      <c r="J52" s="101"/>
      <c r="K52" s="101"/>
      <c r="L52" s="101"/>
      <c r="M52" s="101">
        <f>SUM(M6:M51)</f>
        <v>65</v>
      </c>
      <c r="N52" s="101"/>
      <c r="O52" s="101"/>
      <c r="P52" s="101"/>
      <c r="Q52" s="101"/>
      <c r="R52" s="101"/>
      <c r="S52" s="101">
        <f>SUM(S6:S51)</f>
        <v>552</v>
      </c>
      <c r="T52" s="101"/>
      <c r="U52" s="101"/>
      <c r="V52" s="101"/>
      <c r="W52" s="102">
        <f>SUM(W6:W51)</f>
        <v>1995</v>
      </c>
      <c r="X52" s="101"/>
      <c r="Y52" s="101"/>
      <c r="Z52" s="105">
        <f t="shared" si="1"/>
        <v>2612</v>
      </c>
    </row>
    <row r="53" spans="2:26" ht="12.75" hidden="1">
      <c r="B53" s="1" t="s">
        <v>49</v>
      </c>
      <c r="C53" s="10"/>
      <c r="D53" s="3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4"/>
      <c r="X53" s="3"/>
      <c r="Y53" s="3"/>
      <c r="Z53" s="96">
        <f t="shared" si="1"/>
        <v>0</v>
      </c>
    </row>
    <row r="54" spans="2:23" s="156" customFormat="1" ht="18">
      <c r="B54" s="156" t="s">
        <v>17</v>
      </c>
      <c r="C54" s="157"/>
      <c r="D54" s="158" t="s">
        <v>17</v>
      </c>
      <c r="S54" s="158" t="s">
        <v>17</v>
      </c>
      <c r="W54" s="158" t="s">
        <v>17</v>
      </c>
    </row>
    <row r="55" spans="2:24" s="156" customFormat="1" ht="18">
      <c r="B55" s="180" t="s">
        <v>17</v>
      </c>
      <c r="C55" s="180"/>
      <c r="D55" s="156" t="s">
        <v>17</v>
      </c>
      <c r="F55" s="156" t="s">
        <v>17</v>
      </c>
      <c r="I55" s="156" t="s">
        <v>113</v>
      </c>
      <c r="K55" s="156" t="s">
        <v>17</v>
      </c>
      <c r="L55" s="156" t="s">
        <v>17</v>
      </c>
      <c r="M55" s="156" t="s">
        <v>17</v>
      </c>
      <c r="Q55" s="159" t="s">
        <v>17</v>
      </c>
      <c r="R55" s="156" t="s">
        <v>17</v>
      </c>
      <c r="U55" s="156" t="s">
        <v>17</v>
      </c>
      <c r="W55" s="158" t="s">
        <v>17</v>
      </c>
      <c r="X55" s="156" t="s">
        <v>17</v>
      </c>
    </row>
    <row r="56" spans="4:28" ht="12.75">
      <c r="D56" t="s">
        <v>17</v>
      </c>
      <c r="M56" s="155" t="s">
        <v>17</v>
      </c>
      <c r="N56" s="155"/>
      <c r="AA56" t="s">
        <v>17</v>
      </c>
      <c r="AB56" t="s">
        <v>17</v>
      </c>
    </row>
    <row r="57" spans="2:17" ht="12.75">
      <c r="B57" s="164" t="s">
        <v>17</v>
      </c>
      <c r="C57" s="164"/>
      <c r="Q57" s="155" t="s">
        <v>17</v>
      </c>
    </row>
    <row r="58" ht="12.75">
      <c r="Q58" s="155" t="s">
        <v>17</v>
      </c>
    </row>
    <row r="59" ht="12.75">
      <c r="Q59" s="155" t="s">
        <v>17</v>
      </c>
    </row>
    <row r="60" spans="17:20" ht="12.75">
      <c r="Q60" s="155" t="s">
        <v>17</v>
      </c>
      <c r="T60" t="s">
        <v>17</v>
      </c>
    </row>
    <row r="61" spans="17:20" ht="12.75">
      <c r="Q61" s="155" t="s">
        <v>17</v>
      </c>
      <c r="T61" t="s">
        <v>17</v>
      </c>
    </row>
    <row r="62" ht="12.75">
      <c r="T62" t="s">
        <v>17</v>
      </c>
    </row>
    <row r="63" spans="20:22" ht="12.75">
      <c r="T63" t="s">
        <v>17</v>
      </c>
      <c r="V63" s="94"/>
    </row>
    <row r="64" ht="12.75">
      <c r="T64" t="s">
        <v>17</v>
      </c>
    </row>
    <row r="65" ht="12.75">
      <c r="T65" t="s">
        <v>17</v>
      </c>
    </row>
  </sheetData>
  <mergeCells count="26">
    <mergeCell ref="D1:D3"/>
    <mergeCell ref="E1:E3"/>
    <mergeCell ref="B1:B3"/>
    <mergeCell ref="F1:F3"/>
    <mergeCell ref="G1:G3"/>
    <mergeCell ref="H1:H3"/>
    <mergeCell ref="I1:I3"/>
    <mergeCell ref="J1:J3"/>
    <mergeCell ref="Q1:Q3"/>
    <mergeCell ref="R1:R3"/>
    <mergeCell ref="S1:S3"/>
    <mergeCell ref="K1:K3"/>
    <mergeCell ref="L1:L3"/>
    <mergeCell ref="M1:M3"/>
    <mergeCell ref="O1:O3"/>
    <mergeCell ref="N1:N3"/>
    <mergeCell ref="B55:C55"/>
    <mergeCell ref="B57:C57"/>
    <mergeCell ref="AA42:AC42"/>
    <mergeCell ref="X1:X3"/>
    <mergeCell ref="Y1:Y3"/>
    <mergeCell ref="T1:T3"/>
    <mergeCell ref="U1:U3"/>
    <mergeCell ref="V1:V3"/>
    <mergeCell ref="W1:W3"/>
    <mergeCell ref="P1:P3"/>
  </mergeCells>
  <printOptions gridLines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5" r:id="rId1"/>
  <headerFooter alignWithMargins="0">
    <oddHeader>&amp;C&amp;A</oddHeader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80" zoomScaleNormal="80" workbookViewId="0" topLeftCell="A1">
      <selection activeCell="O64" sqref="O64"/>
    </sheetView>
  </sheetViews>
  <sheetFormatPr defaultColWidth="9.140625" defaultRowHeight="12.75"/>
  <cols>
    <col min="1" max="1" width="7.140625" style="0" customWidth="1"/>
    <col min="2" max="2" width="5.8515625" style="0" customWidth="1"/>
    <col min="3" max="3" width="41.7109375" style="0" customWidth="1"/>
    <col min="4" max="4" width="13.28125" style="0" hidden="1" customWidth="1"/>
    <col min="5" max="5" width="10.7109375" style="0" hidden="1" customWidth="1"/>
    <col min="6" max="7" width="10.7109375" style="0" customWidth="1"/>
    <col min="8" max="8" width="11.140625" style="0" customWidth="1"/>
    <col min="9" max="9" width="10.7109375" style="0" customWidth="1"/>
  </cols>
  <sheetData>
    <row r="1" spans="1:5" ht="18.75" thickBot="1">
      <c r="A1" s="14" t="s">
        <v>138</v>
      </c>
      <c r="B1" s="14"/>
      <c r="C1" s="98"/>
      <c r="D1" s="98"/>
      <c r="E1" s="98"/>
    </row>
    <row r="2" spans="1:9" ht="18.75" thickBot="1">
      <c r="A2" s="19"/>
      <c r="B2" s="19"/>
      <c r="C2" s="20" t="s">
        <v>56</v>
      </c>
      <c r="D2" s="54">
        <v>2005</v>
      </c>
      <c r="E2" s="54">
        <f>D2+1</f>
        <v>2006</v>
      </c>
      <c r="F2" s="54">
        <f>E2+1</f>
        <v>2007</v>
      </c>
      <c r="G2" s="54">
        <f>F2+1</f>
        <v>2008</v>
      </c>
      <c r="H2" s="54">
        <f>G2+1</f>
        <v>2009</v>
      </c>
      <c r="I2" s="54">
        <f>H2+1</f>
        <v>2010</v>
      </c>
    </row>
    <row r="3" spans="1:9" ht="12.75">
      <c r="A3" s="63" t="s">
        <v>58</v>
      </c>
      <c r="B3" s="63" t="s">
        <v>59</v>
      </c>
      <c r="C3" s="15" t="s">
        <v>60</v>
      </c>
      <c r="D3" s="23" t="s">
        <v>61</v>
      </c>
      <c r="E3" s="23" t="s">
        <v>61</v>
      </c>
      <c r="F3" s="23" t="s">
        <v>61</v>
      </c>
      <c r="G3" s="23" t="s">
        <v>61</v>
      </c>
      <c r="H3" s="23" t="s">
        <v>61</v>
      </c>
      <c r="I3" s="23" t="s">
        <v>61</v>
      </c>
    </row>
    <row r="4" spans="1:9" ht="12.75">
      <c r="A4" s="24"/>
      <c r="B4" s="24">
        <v>1111</v>
      </c>
      <c r="C4" s="17" t="s">
        <v>63</v>
      </c>
      <c r="D4" s="18">
        <v>500</v>
      </c>
      <c r="E4" s="18">
        <v>500</v>
      </c>
      <c r="F4" s="18">
        <v>500</v>
      </c>
      <c r="G4" s="18">
        <v>500</v>
      </c>
      <c r="H4" s="18">
        <v>500</v>
      </c>
      <c r="I4" s="18">
        <v>500</v>
      </c>
    </row>
    <row r="5" spans="1:9" ht="12.75">
      <c r="A5" s="24"/>
      <c r="B5" s="24">
        <v>1112</v>
      </c>
      <c r="C5" s="17" t="s">
        <v>64</v>
      </c>
      <c r="D5" s="18">
        <v>145</v>
      </c>
      <c r="E5" s="18">
        <v>145</v>
      </c>
      <c r="F5" s="18">
        <v>145</v>
      </c>
      <c r="G5" s="18">
        <v>145</v>
      </c>
      <c r="H5" s="18">
        <v>145</v>
      </c>
      <c r="I5" s="18">
        <v>145</v>
      </c>
    </row>
    <row r="6" spans="1:9" ht="12.75">
      <c r="A6" s="24"/>
      <c r="B6" s="24">
        <v>1113</v>
      </c>
      <c r="C6" s="17" t="s">
        <v>65</v>
      </c>
      <c r="D6" s="18">
        <v>35</v>
      </c>
      <c r="E6" s="18">
        <v>35</v>
      </c>
      <c r="F6" s="18">
        <v>35</v>
      </c>
      <c r="G6" s="18">
        <v>35</v>
      </c>
      <c r="H6" s="18">
        <v>35</v>
      </c>
      <c r="I6" s="18">
        <v>35</v>
      </c>
    </row>
    <row r="7" spans="1:9" ht="12.75">
      <c r="A7" s="24"/>
      <c r="B7" s="24">
        <v>1121</v>
      </c>
      <c r="C7" s="17" t="s">
        <v>66</v>
      </c>
      <c r="D7" s="18">
        <v>540</v>
      </c>
      <c r="E7" s="18">
        <v>540</v>
      </c>
      <c r="F7" s="18">
        <v>540</v>
      </c>
      <c r="G7" s="18">
        <v>540</v>
      </c>
      <c r="H7" s="18">
        <v>540</v>
      </c>
      <c r="I7" s="18">
        <v>540</v>
      </c>
    </row>
    <row r="8" spans="1:9" ht="12.75" customHeight="1">
      <c r="A8" s="24"/>
      <c r="B8" s="24">
        <v>1122</v>
      </c>
      <c r="C8" s="17" t="s">
        <v>67</v>
      </c>
      <c r="D8" s="18">
        <v>110</v>
      </c>
      <c r="E8" s="18">
        <v>110</v>
      </c>
      <c r="F8" s="18">
        <v>110</v>
      </c>
      <c r="G8" s="18">
        <v>110</v>
      </c>
      <c r="H8" s="18">
        <v>110</v>
      </c>
      <c r="I8" s="18">
        <v>110</v>
      </c>
    </row>
    <row r="9" ht="12.75" hidden="1"/>
    <row r="10" ht="12.75" hidden="1"/>
    <row r="11" spans="1:9" ht="12.75">
      <c r="A11" s="24"/>
      <c r="B11" s="24">
        <v>1211</v>
      </c>
      <c r="C11" s="17" t="s">
        <v>68</v>
      </c>
      <c r="D11" s="18">
        <v>750</v>
      </c>
      <c r="E11" s="18">
        <v>750</v>
      </c>
      <c r="F11" s="18">
        <v>750</v>
      </c>
      <c r="G11" s="18">
        <v>750</v>
      </c>
      <c r="H11" s="18">
        <v>750</v>
      </c>
      <c r="I11" s="18">
        <v>750</v>
      </c>
    </row>
    <row r="12" spans="1:9" ht="12.75">
      <c r="A12" s="24"/>
      <c r="B12" s="24">
        <v>1361</v>
      </c>
      <c r="C12" s="17" t="s">
        <v>69</v>
      </c>
      <c r="D12" s="18">
        <v>2</v>
      </c>
      <c r="E12" s="18">
        <v>2</v>
      </c>
      <c r="F12" s="18">
        <v>2</v>
      </c>
      <c r="G12" s="18">
        <v>2</v>
      </c>
      <c r="H12" s="18">
        <v>2</v>
      </c>
      <c r="I12" s="18">
        <v>2</v>
      </c>
    </row>
    <row r="13" spans="1:9" ht="12.75">
      <c r="A13" s="26"/>
      <c r="B13" s="26">
        <v>1337</v>
      </c>
      <c r="C13" s="27" t="s">
        <v>70</v>
      </c>
      <c r="D13" s="18">
        <v>100</v>
      </c>
      <c r="E13" s="18">
        <v>100</v>
      </c>
      <c r="F13" s="18">
        <v>100</v>
      </c>
      <c r="G13" s="18">
        <v>100</v>
      </c>
      <c r="H13" s="18">
        <v>100</v>
      </c>
      <c r="I13" s="18">
        <v>100</v>
      </c>
    </row>
    <row r="14" spans="1:9" ht="12.75">
      <c r="A14" s="24"/>
      <c r="B14" s="24">
        <v>1341</v>
      </c>
      <c r="C14" s="17" t="s">
        <v>71</v>
      </c>
      <c r="D14" s="18">
        <v>6</v>
      </c>
      <c r="E14" s="18">
        <v>6</v>
      </c>
      <c r="F14" s="18">
        <v>6</v>
      </c>
      <c r="G14" s="18">
        <v>6</v>
      </c>
      <c r="H14" s="18">
        <v>6</v>
      </c>
      <c r="I14" s="18">
        <v>6</v>
      </c>
    </row>
    <row r="15" spans="1:9" ht="12.75">
      <c r="A15" s="24"/>
      <c r="B15" s="24">
        <v>1343</v>
      </c>
      <c r="C15" s="17" t="s">
        <v>72</v>
      </c>
      <c r="D15" s="18"/>
      <c r="E15" s="18"/>
      <c r="F15" s="18"/>
      <c r="G15" s="18"/>
      <c r="H15" s="18"/>
      <c r="I15" s="18"/>
    </row>
    <row r="16" spans="1:9" ht="12.75" hidden="1">
      <c r="A16" s="26"/>
      <c r="B16" s="26">
        <v>1344</v>
      </c>
      <c r="C16" s="27" t="s">
        <v>73</v>
      </c>
      <c r="D16" s="18"/>
      <c r="E16" s="18"/>
      <c r="F16" s="18"/>
      <c r="G16" s="18"/>
      <c r="H16" s="18"/>
      <c r="I16" s="18"/>
    </row>
    <row r="17" spans="1:9" ht="12.75">
      <c r="A17" s="26"/>
      <c r="B17" s="26">
        <v>1347</v>
      </c>
      <c r="C17" s="27" t="s">
        <v>74</v>
      </c>
      <c r="D17" s="18">
        <v>2</v>
      </c>
      <c r="E17" s="18">
        <v>2</v>
      </c>
      <c r="F17" s="18">
        <v>2</v>
      </c>
      <c r="G17" s="18">
        <v>2</v>
      </c>
      <c r="H17" s="18">
        <v>2</v>
      </c>
      <c r="I17" s="18">
        <v>2</v>
      </c>
    </row>
    <row r="18" spans="1:9" ht="12.75">
      <c r="A18" s="26"/>
      <c r="B18" s="26">
        <v>1349</v>
      </c>
      <c r="C18" s="27" t="s">
        <v>75</v>
      </c>
      <c r="D18" s="18"/>
      <c r="E18" s="18"/>
      <c r="F18" s="18"/>
      <c r="G18" s="18"/>
      <c r="H18" s="18"/>
      <c r="I18" s="18"/>
    </row>
    <row r="19" spans="1:9" ht="13.5" thickBot="1">
      <c r="A19" s="26"/>
      <c r="B19" s="26">
        <v>1511</v>
      </c>
      <c r="C19" s="27" t="s">
        <v>76</v>
      </c>
      <c r="D19" s="18">
        <v>620</v>
      </c>
      <c r="E19" s="18">
        <v>620</v>
      </c>
      <c r="F19" s="18">
        <v>620</v>
      </c>
      <c r="G19" s="18">
        <v>620</v>
      </c>
      <c r="H19" s="18">
        <v>620</v>
      </c>
      <c r="I19" s="18">
        <v>620</v>
      </c>
    </row>
    <row r="20" spans="1:9" ht="13.5" hidden="1" thickBot="1">
      <c r="A20" s="28"/>
      <c r="B20" s="28">
        <v>4139</v>
      </c>
      <c r="C20" s="29" t="s">
        <v>77</v>
      </c>
      <c r="D20" s="16">
        <f aca="true" t="shared" si="0" ref="D20:I20">SUM(D4:D19)</f>
        <v>2810</v>
      </c>
      <c r="E20" s="16">
        <f t="shared" si="0"/>
        <v>2810</v>
      </c>
      <c r="F20" s="16">
        <f t="shared" si="0"/>
        <v>2810</v>
      </c>
      <c r="G20" s="16">
        <f t="shared" si="0"/>
        <v>2810</v>
      </c>
      <c r="H20" s="16">
        <f t="shared" si="0"/>
        <v>2810</v>
      </c>
      <c r="I20" s="16">
        <f t="shared" si="0"/>
        <v>2810</v>
      </c>
    </row>
    <row r="21" spans="1:9" ht="12.75">
      <c r="A21" s="30"/>
      <c r="B21" s="30" t="s">
        <v>78</v>
      </c>
      <c r="C21" s="31" t="s">
        <v>79</v>
      </c>
      <c r="D21" s="32">
        <f aca="true" t="shared" si="1" ref="D21:I21">SUM(D4:D19)</f>
        <v>2810</v>
      </c>
      <c r="E21" s="32">
        <f t="shared" si="1"/>
        <v>2810</v>
      </c>
      <c r="F21" s="32">
        <f t="shared" si="1"/>
        <v>2810</v>
      </c>
      <c r="G21" s="32">
        <f t="shared" si="1"/>
        <v>2810</v>
      </c>
      <c r="H21" s="32">
        <f t="shared" si="1"/>
        <v>2810</v>
      </c>
      <c r="I21" s="32">
        <f t="shared" si="1"/>
        <v>2810</v>
      </c>
    </row>
    <row r="22" spans="1:9" ht="12.75">
      <c r="A22" s="24">
        <v>2310</v>
      </c>
      <c r="B22" s="24">
        <v>2111</v>
      </c>
      <c r="C22" s="17" t="s">
        <v>80</v>
      </c>
      <c r="D22" s="18">
        <v>15</v>
      </c>
      <c r="E22" s="18">
        <v>15</v>
      </c>
      <c r="F22" s="18">
        <v>15</v>
      </c>
      <c r="G22" s="18">
        <v>15</v>
      </c>
      <c r="H22" s="18">
        <v>15</v>
      </c>
      <c r="I22" s="18">
        <v>15</v>
      </c>
    </row>
    <row r="23" spans="1:9" ht="12.75">
      <c r="A23" s="24">
        <v>3111</v>
      </c>
      <c r="B23" s="24">
        <v>2111</v>
      </c>
      <c r="C23" s="17" t="s">
        <v>81</v>
      </c>
      <c r="D23" s="18"/>
      <c r="E23" s="18"/>
      <c r="F23" s="18"/>
      <c r="G23" s="18"/>
      <c r="H23" s="18"/>
      <c r="I23" s="18"/>
    </row>
    <row r="24" spans="1:9" ht="12.75">
      <c r="A24" s="24">
        <v>3632</v>
      </c>
      <c r="B24" s="24">
        <v>2111</v>
      </c>
      <c r="C24" s="17" t="s">
        <v>82</v>
      </c>
      <c r="D24" s="18"/>
      <c r="E24" s="18"/>
      <c r="F24" s="18"/>
      <c r="G24" s="18"/>
      <c r="H24" s="18"/>
      <c r="I24" s="18"/>
    </row>
    <row r="25" spans="1:9" ht="12.75">
      <c r="A25" s="24">
        <v>3639</v>
      </c>
      <c r="B25" s="24">
        <v>2111</v>
      </c>
      <c r="C25" s="17" t="s">
        <v>83</v>
      </c>
      <c r="D25" s="18">
        <v>150</v>
      </c>
      <c r="E25" s="18">
        <v>150</v>
      </c>
      <c r="F25" s="18">
        <v>150</v>
      </c>
      <c r="G25" s="18">
        <v>150</v>
      </c>
      <c r="H25" s="18">
        <v>150</v>
      </c>
      <c r="I25" s="18">
        <v>150</v>
      </c>
    </row>
    <row r="26" spans="1:9" ht="12.75">
      <c r="A26" s="24">
        <v>6171</v>
      </c>
      <c r="B26" s="24">
        <v>2111</v>
      </c>
      <c r="C26" s="17" t="s">
        <v>84</v>
      </c>
      <c r="D26" s="18">
        <v>2</v>
      </c>
      <c r="E26" s="18">
        <v>2</v>
      </c>
      <c r="F26" s="18">
        <v>2</v>
      </c>
      <c r="G26" s="18">
        <v>2</v>
      </c>
      <c r="H26" s="18">
        <v>2</v>
      </c>
      <c r="I26" s="18">
        <v>2</v>
      </c>
    </row>
    <row r="27" spans="1:9" ht="12.75">
      <c r="A27" s="66"/>
      <c r="B27" s="67">
        <v>2111</v>
      </c>
      <c r="C27" s="140"/>
      <c r="D27" s="69">
        <f aca="true" t="shared" si="2" ref="D27:I27">SUM(D22:D26)</f>
        <v>167</v>
      </c>
      <c r="E27" s="69">
        <f t="shared" si="2"/>
        <v>167</v>
      </c>
      <c r="F27" s="69">
        <f t="shared" si="2"/>
        <v>167</v>
      </c>
      <c r="G27" s="69">
        <f t="shared" si="2"/>
        <v>167</v>
      </c>
      <c r="H27" s="69">
        <f t="shared" si="2"/>
        <v>167</v>
      </c>
      <c r="I27" s="69">
        <f t="shared" si="2"/>
        <v>167</v>
      </c>
    </row>
    <row r="28" spans="1:9" ht="12.75">
      <c r="A28" s="24">
        <v>3319</v>
      </c>
      <c r="B28" s="24">
        <v>2112</v>
      </c>
      <c r="C28" s="17" t="s">
        <v>85</v>
      </c>
      <c r="D28" s="18"/>
      <c r="E28" s="18"/>
      <c r="F28" s="18"/>
      <c r="G28" s="18"/>
      <c r="H28" s="18"/>
      <c r="I28" s="18"/>
    </row>
    <row r="29" spans="1:9" ht="12.75">
      <c r="A29" s="24">
        <v>6171</v>
      </c>
      <c r="B29" s="24">
        <v>2112</v>
      </c>
      <c r="C29" s="17" t="s">
        <v>86</v>
      </c>
      <c r="D29" s="18">
        <v>5</v>
      </c>
      <c r="E29" s="18">
        <v>5</v>
      </c>
      <c r="F29" s="18">
        <v>5</v>
      </c>
      <c r="G29" s="18">
        <v>5</v>
      </c>
      <c r="H29" s="18">
        <v>5</v>
      </c>
      <c r="I29" s="18">
        <v>5</v>
      </c>
    </row>
    <row r="30" spans="1:9" ht="12.75">
      <c r="A30" s="66"/>
      <c r="B30" s="67">
        <v>2112</v>
      </c>
      <c r="C30" s="70"/>
      <c r="D30" s="69">
        <f aca="true" t="shared" si="3" ref="D30:I30">SUM(D28:D29)</f>
        <v>5</v>
      </c>
      <c r="E30" s="69">
        <f t="shared" si="3"/>
        <v>5</v>
      </c>
      <c r="F30" s="69">
        <f t="shared" si="3"/>
        <v>5</v>
      </c>
      <c r="G30" s="69">
        <f t="shared" si="3"/>
        <v>5</v>
      </c>
      <c r="H30" s="69">
        <f t="shared" si="3"/>
        <v>5</v>
      </c>
      <c r="I30" s="69">
        <f t="shared" si="3"/>
        <v>5</v>
      </c>
    </row>
    <row r="31" spans="1:9" ht="12.75">
      <c r="A31" s="24">
        <v>1012</v>
      </c>
      <c r="B31" s="24">
        <v>2131</v>
      </c>
      <c r="C31" s="17" t="s">
        <v>87</v>
      </c>
      <c r="D31" s="18">
        <v>30</v>
      </c>
      <c r="E31" s="18">
        <v>30</v>
      </c>
      <c r="F31" s="18">
        <v>30</v>
      </c>
      <c r="G31" s="18">
        <v>30</v>
      </c>
      <c r="H31" s="18">
        <v>30</v>
      </c>
      <c r="I31" s="18">
        <v>30</v>
      </c>
    </row>
    <row r="32" spans="1:9" ht="12.75">
      <c r="A32" s="66"/>
      <c r="B32" s="67">
        <v>2131</v>
      </c>
      <c r="C32" s="70"/>
      <c r="D32" s="69">
        <f aca="true" t="shared" si="4" ref="D32:I32">SUM(D31)</f>
        <v>30</v>
      </c>
      <c r="E32" s="69">
        <f t="shared" si="4"/>
        <v>30</v>
      </c>
      <c r="F32" s="69">
        <f t="shared" si="4"/>
        <v>30</v>
      </c>
      <c r="G32" s="69">
        <f t="shared" si="4"/>
        <v>30</v>
      </c>
      <c r="H32" s="69">
        <f t="shared" si="4"/>
        <v>30</v>
      </c>
      <c r="I32" s="69">
        <f t="shared" si="4"/>
        <v>30</v>
      </c>
    </row>
    <row r="33" spans="1:9" ht="12.75">
      <c r="A33" s="24">
        <v>3141</v>
      </c>
      <c r="B33" s="24">
        <v>2132</v>
      </c>
      <c r="C33" s="17" t="s">
        <v>89</v>
      </c>
      <c r="D33" s="18"/>
      <c r="E33" s="18"/>
      <c r="F33" s="18"/>
      <c r="G33" s="18"/>
      <c r="H33" s="18"/>
      <c r="I33" s="18"/>
    </row>
    <row r="34" spans="1:9" ht="12.75">
      <c r="A34" s="24">
        <v>3419</v>
      </c>
      <c r="B34" s="24">
        <v>2132</v>
      </c>
      <c r="C34" s="17" t="s">
        <v>116</v>
      </c>
      <c r="D34" s="18">
        <v>2</v>
      </c>
      <c r="E34" s="18">
        <v>2</v>
      </c>
      <c r="F34" s="18">
        <v>2</v>
      </c>
      <c r="G34" s="18">
        <v>2</v>
      </c>
      <c r="H34" s="18">
        <v>2</v>
      </c>
      <c r="I34" s="18">
        <v>2</v>
      </c>
    </row>
    <row r="35" spans="1:9" ht="12.75">
      <c r="A35" s="24">
        <v>3612</v>
      </c>
      <c r="B35" s="24">
        <v>2132</v>
      </c>
      <c r="C35" s="17" t="s">
        <v>90</v>
      </c>
      <c r="D35" s="18">
        <v>150</v>
      </c>
      <c r="E35" s="18">
        <v>150</v>
      </c>
      <c r="F35" s="18">
        <v>150</v>
      </c>
      <c r="G35" s="18">
        <v>150</v>
      </c>
      <c r="H35" s="18">
        <v>150</v>
      </c>
      <c r="I35" s="18">
        <v>150</v>
      </c>
    </row>
    <row r="36" spans="1:9" ht="12.75">
      <c r="A36" s="24">
        <v>3639</v>
      </c>
      <c r="B36" s="24">
        <v>2132</v>
      </c>
      <c r="C36" s="17" t="s">
        <v>89</v>
      </c>
      <c r="D36" s="18">
        <v>21</v>
      </c>
      <c r="E36" s="18">
        <v>21</v>
      </c>
      <c r="F36" s="18">
        <v>21</v>
      </c>
      <c r="G36" s="18">
        <v>21</v>
      </c>
      <c r="H36" s="18">
        <v>21</v>
      </c>
      <c r="I36" s="18">
        <v>21</v>
      </c>
    </row>
    <row r="37" spans="1:9" ht="12.75">
      <c r="A37" s="24">
        <v>6171</v>
      </c>
      <c r="B37" s="24">
        <v>2132</v>
      </c>
      <c r="C37" s="17" t="s">
        <v>89</v>
      </c>
      <c r="D37" s="18"/>
      <c r="E37" s="18"/>
      <c r="F37" s="18"/>
      <c r="G37" s="18"/>
      <c r="H37" s="18"/>
      <c r="I37" s="18"/>
    </row>
    <row r="38" spans="1:9" ht="12.75">
      <c r="A38" s="71"/>
      <c r="B38" s="67">
        <v>2132</v>
      </c>
      <c r="C38" s="70" t="s">
        <v>91</v>
      </c>
      <c r="D38" s="141">
        <f aca="true" t="shared" si="5" ref="D38:I38">SUM(D33:D37)</f>
        <v>173</v>
      </c>
      <c r="E38" s="141">
        <f t="shared" si="5"/>
        <v>173</v>
      </c>
      <c r="F38" s="141">
        <f t="shared" si="5"/>
        <v>173</v>
      </c>
      <c r="G38" s="141">
        <f t="shared" si="5"/>
        <v>173</v>
      </c>
      <c r="H38" s="141">
        <f t="shared" si="5"/>
        <v>173</v>
      </c>
      <c r="I38" s="141">
        <f t="shared" si="5"/>
        <v>173</v>
      </c>
    </row>
    <row r="39" spans="1:9" ht="12.75">
      <c r="A39" s="24">
        <v>6310</v>
      </c>
      <c r="B39" s="24">
        <v>2141</v>
      </c>
      <c r="C39" s="17" t="s">
        <v>92</v>
      </c>
      <c r="D39" s="18">
        <v>5</v>
      </c>
      <c r="E39" s="18">
        <v>5</v>
      </c>
      <c r="F39" s="18">
        <v>5</v>
      </c>
      <c r="G39" s="18">
        <v>5</v>
      </c>
      <c r="H39" s="18">
        <v>5</v>
      </c>
      <c r="I39" s="18">
        <v>5</v>
      </c>
    </row>
    <row r="40" spans="1:9" ht="12.75">
      <c r="A40" s="66"/>
      <c r="B40" s="67">
        <v>2141</v>
      </c>
      <c r="C40" s="70"/>
      <c r="D40" s="69">
        <f aca="true" t="shared" si="6" ref="D40:I40">SUM(D39)</f>
        <v>5</v>
      </c>
      <c r="E40" s="69">
        <f t="shared" si="6"/>
        <v>5</v>
      </c>
      <c r="F40" s="69">
        <f t="shared" si="6"/>
        <v>5</v>
      </c>
      <c r="G40" s="69">
        <f t="shared" si="6"/>
        <v>5</v>
      </c>
      <c r="H40" s="69">
        <f t="shared" si="6"/>
        <v>5</v>
      </c>
      <c r="I40" s="69">
        <f t="shared" si="6"/>
        <v>5</v>
      </c>
    </row>
    <row r="41" spans="1:9" ht="12.75">
      <c r="A41" s="24"/>
      <c r="B41" s="24">
        <v>2142</v>
      </c>
      <c r="C41" s="17" t="s">
        <v>93</v>
      </c>
      <c r="D41" s="18">
        <v>5</v>
      </c>
      <c r="E41" s="18">
        <v>5</v>
      </c>
      <c r="F41" s="18">
        <v>5</v>
      </c>
      <c r="G41" s="18">
        <v>5</v>
      </c>
      <c r="H41" s="18">
        <v>5</v>
      </c>
      <c r="I41" s="18">
        <v>5</v>
      </c>
    </row>
    <row r="42" spans="1:9" ht="12.75">
      <c r="A42" s="75"/>
      <c r="B42" s="75">
        <v>2142</v>
      </c>
      <c r="C42" s="76"/>
      <c r="D42" s="77">
        <f aca="true" t="shared" si="7" ref="D42:I42">SUM(D41)</f>
        <v>5</v>
      </c>
      <c r="E42" s="77">
        <f t="shared" si="7"/>
        <v>5</v>
      </c>
      <c r="F42" s="77">
        <f t="shared" si="7"/>
        <v>5</v>
      </c>
      <c r="G42" s="77">
        <f t="shared" si="7"/>
        <v>5</v>
      </c>
      <c r="H42" s="77">
        <f t="shared" si="7"/>
        <v>5</v>
      </c>
      <c r="I42" s="77">
        <f t="shared" si="7"/>
        <v>5</v>
      </c>
    </row>
    <row r="43" spans="1:9" ht="12.75">
      <c r="A43" s="34">
        <v>3419</v>
      </c>
      <c r="B43" s="34">
        <v>2324</v>
      </c>
      <c r="C43" s="15" t="s">
        <v>94</v>
      </c>
      <c r="D43" s="16"/>
      <c r="E43" s="16"/>
      <c r="F43" s="16"/>
      <c r="G43" s="16"/>
      <c r="H43" s="16"/>
      <c r="I43" s="16"/>
    </row>
    <row r="44" spans="1:9" ht="12.75">
      <c r="A44" s="34">
        <v>6171</v>
      </c>
      <c r="B44" s="34">
        <v>3113</v>
      </c>
      <c r="C44" s="15" t="s">
        <v>95</v>
      </c>
      <c r="D44" s="16">
        <v>10</v>
      </c>
      <c r="E44" s="16">
        <v>10</v>
      </c>
      <c r="F44" s="16">
        <v>10</v>
      </c>
      <c r="G44" s="16">
        <v>10</v>
      </c>
      <c r="H44" s="16">
        <v>10</v>
      </c>
      <c r="I44" s="16">
        <v>10</v>
      </c>
    </row>
    <row r="45" spans="1:9" ht="12.75">
      <c r="A45" s="34">
        <v>6171</v>
      </c>
      <c r="B45" s="34">
        <v>2343</v>
      </c>
      <c r="C45" s="15" t="s">
        <v>96</v>
      </c>
      <c r="D45" s="16">
        <v>1</v>
      </c>
      <c r="E45" s="16">
        <v>1</v>
      </c>
      <c r="F45" s="16">
        <v>1</v>
      </c>
      <c r="G45" s="16">
        <v>1</v>
      </c>
      <c r="H45" s="16">
        <v>1</v>
      </c>
      <c r="I45" s="16">
        <v>1</v>
      </c>
    </row>
    <row r="46" spans="1:9" ht="12.75">
      <c r="A46" s="34">
        <v>3612</v>
      </c>
      <c r="B46" s="34">
        <v>2324</v>
      </c>
      <c r="C46" s="15" t="s">
        <v>97</v>
      </c>
      <c r="D46" s="16">
        <v>2</v>
      </c>
      <c r="E46" s="16">
        <v>2</v>
      </c>
      <c r="F46" s="16">
        <v>2</v>
      </c>
      <c r="G46" s="16">
        <v>2</v>
      </c>
      <c r="H46" s="16">
        <v>2</v>
      </c>
      <c r="I46" s="16">
        <v>2</v>
      </c>
    </row>
    <row r="47" spans="1:9" ht="12.75">
      <c r="A47" s="34">
        <v>3631</v>
      </c>
      <c r="B47" s="34">
        <v>2324</v>
      </c>
      <c r="C47" s="15" t="s">
        <v>94</v>
      </c>
      <c r="D47" s="16"/>
      <c r="E47" s="16"/>
      <c r="F47" s="16"/>
      <c r="G47" s="16"/>
      <c r="H47" s="16"/>
      <c r="I47" s="16"/>
    </row>
    <row r="48" spans="1:9" ht="12.75">
      <c r="A48" s="35">
        <v>6171</v>
      </c>
      <c r="B48" s="35">
        <v>2324</v>
      </c>
      <c r="C48" s="36" t="s">
        <v>98</v>
      </c>
      <c r="D48" s="37">
        <v>10</v>
      </c>
      <c r="E48" s="37">
        <v>10</v>
      </c>
      <c r="F48" s="37">
        <v>10</v>
      </c>
      <c r="G48" s="37">
        <v>10</v>
      </c>
      <c r="H48" s="37">
        <v>10</v>
      </c>
      <c r="I48" s="37">
        <v>10</v>
      </c>
    </row>
    <row r="49" spans="1:9" ht="13.5" thickBot="1">
      <c r="A49" s="75"/>
      <c r="B49" s="75"/>
      <c r="C49" s="76"/>
      <c r="D49" s="77">
        <f aca="true" t="shared" si="8" ref="D49:I49">SUM(D43:D48)</f>
        <v>23</v>
      </c>
      <c r="E49" s="77">
        <f t="shared" si="8"/>
        <v>23</v>
      </c>
      <c r="F49" s="77">
        <f t="shared" si="8"/>
        <v>23</v>
      </c>
      <c r="G49" s="77">
        <f t="shared" si="8"/>
        <v>23</v>
      </c>
      <c r="H49" s="77">
        <f t="shared" si="8"/>
        <v>23</v>
      </c>
      <c r="I49" s="77">
        <f t="shared" si="8"/>
        <v>23</v>
      </c>
    </row>
    <row r="50" spans="1:9" ht="12.75">
      <c r="A50" s="30" t="s">
        <v>99</v>
      </c>
      <c r="B50" s="30" t="s">
        <v>99</v>
      </c>
      <c r="C50" s="31" t="s">
        <v>100</v>
      </c>
      <c r="D50" s="38">
        <f aca="true" t="shared" si="9" ref="D50:I50">D27+D30+D32+D38+D40+D42+D49</f>
        <v>408</v>
      </c>
      <c r="E50" s="38">
        <f t="shared" si="9"/>
        <v>408</v>
      </c>
      <c r="F50" s="38">
        <f t="shared" si="9"/>
        <v>408</v>
      </c>
      <c r="G50" s="38">
        <f t="shared" si="9"/>
        <v>408</v>
      </c>
      <c r="H50" s="38">
        <f t="shared" si="9"/>
        <v>408</v>
      </c>
      <c r="I50" s="38">
        <f t="shared" si="9"/>
        <v>408</v>
      </c>
    </row>
    <row r="51" spans="1:9" ht="12.75">
      <c r="A51" s="24">
        <v>6409</v>
      </c>
      <c r="B51" s="24">
        <v>3111</v>
      </c>
      <c r="C51" s="17" t="s">
        <v>101</v>
      </c>
      <c r="D51" s="18">
        <v>12</v>
      </c>
      <c r="E51" s="18">
        <v>12</v>
      </c>
      <c r="F51" s="18">
        <v>12</v>
      </c>
      <c r="G51" s="18">
        <v>12</v>
      </c>
      <c r="H51" s="18">
        <v>12</v>
      </c>
      <c r="I51" s="18">
        <v>12</v>
      </c>
    </row>
    <row r="52" spans="1:9" ht="13.5" thickBot="1">
      <c r="A52" s="78"/>
      <c r="B52" s="78">
        <v>3110</v>
      </c>
      <c r="C52" s="79" t="s">
        <v>102</v>
      </c>
      <c r="D52" s="80">
        <f aca="true" t="shared" si="10" ref="D52:I52">SUM(D51:D51)</f>
        <v>12</v>
      </c>
      <c r="E52" s="80">
        <f t="shared" si="10"/>
        <v>12</v>
      </c>
      <c r="F52" s="80">
        <f t="shared" si="10"/>
        <v>12</v>
      </c>
      <c r="G52" s="80">
        <f t="shared" si="10"/>
        <v>12</v>
      </c>
      <c r="H52" s="80">
        <f t="shared" si="10"/>
        <v>12</v>
      </c>
      <c r="I52" s="80">
        <f t="shared" si="10"/>
        <v>12</v>
      </c>
    </row>
    <row r="53" spans="1:9" ht="13.5" thickBot="1">
      <c r="A53" s="81" t="s">
        <v>103</v>
      </c>
      <c r="B53" s="81" t="s">
        <v>103</v>
      </c>
      <c r="C53" s="82" t="s">
        <v>104</v>
      </c>
      <c r="D53" s="83">
        <f aca="true" t="shared" si="11" ref="D53:I53">D52</f>
        <v>12</v>
      </c>
      <c r="E53" s="83">
        <f t="shared" si="11"/>
        <v>12</v>
      </c>
      <c r="F53" s="83">
        <f t="shared" si="11"/>
        <v>12</v>
      </c>
      <c r="G53" s="83">
        <f t="shared" si="11"/>
        <v>12</v>
      </c>
      <c r="H53" s="83">
        <f t="shared" si="11"/>
        <v>12</v>
      </c>
      <c r="I53" s="83">
        <f t="shared" si="11"/>
        <v>12</v>
      </c>
    </row>
    <row r="54" spans="1:9" ht="12.75">
      <c r="A54" s="24" t="s">
        <v>17</v>
      </c>
      <c r="B54" s="24">
        <v>4112</v>
      </c>
      <c r="C54" s="17" t="s">
        <v>105</v>
      </c>
      <c r="D54" s="18">
        <v>11</v>
      </c>
      <c r="E54" s="18">
        <v>11</v>
      </c>
      <c r="F54" s="18">
        <v>11</v>
      </c>
      <c r="G54" s="18">
        <v>11</v>
      </c>
      <c r="H54" s="18">
        <v>11</v>
      </c>
      <c r="I54" s="18">
        <v>11</v>
      </c>
    </row>
    <row r="55" spans="1:9" ht="12.75">
      <c r="A55" s="24"/>
      <c r="B55" s="24" t="s">
        <v>17</v>
      </c>
      <c r="C55" s="17" t="s">
        <v>17</v>
      </c>
      <c r="D55" s="18"/>
      <c r="E55" s="18"/>
      <c r="F55" s="18"/>
      <c r="G55" s="18"/>
      <c r="H55" s="18"/>
      <c r="I55" s="18"/>
    </row>
    <row r="56" spans="1:9" ht="12.75">
      <c r="A56" s="67"/>
      <c r="B56" s="67">
        <v>4112</v>
      </c>
      <c r="C56" s="70"/>
      <c r="D56" s="69">
        <f aca="true" t="shared" si="12" ref="D56:I56">D54</f>
        <v>11</v>
      </c>
      <c r="E56" s="69">
        <f t="shared" si="12"/>
        <v>11</v>
      </c>
      <c r="F56" s="69">
        <f t="shared" si="12"/>
        <v>11</v>
      </c>
      <c r="G56" s="69">
        <f t="shared" si="12"/>
        <v>11</v>
      </c>
      <c r="H56" s="69">
        <f t="shared" si="12"/>
        <v>11</v>
      </c>
      <c r="I56" s="69">
        <f t="shared" si="12"/>
        <v>11</v>
      </c>
    </row>
    <row r="57" spans="1:9" ht="12.75">
      <c r="A57" s="24" t="s">
        <v>17</v>
      </c>
      <c r="B57" s="24">
        <v>4116</v>
      </c>
      <c r="C57" s="93" t="s">
        <v>114</v>
      </c>
      <c r="D57" s="18">
        <v>78</v>
      </c>
      <c r="E57" s="18">
        <v>78</v>
      </c>
      <c r="F57" s="18">
        <v>78</v>
      </c>
      <c r="G57" s="18">
        <v>78</v>
      </c>
      <c r="H57" s="18">
        <v>78</v>
      </c>
      <c r="I57" s="18">
        <v>78</v>
      </c>
    </row>
    <row r="58" spans="1:9" ht="12.75">
      <c r="A58" s="24"/>
      <c r="B58" s="24" t="s">
        <v>17</v>
      </c>
      <c r="C58" s="17" t="s">
        <v>17</v>
      </c>
      <c r="D58" s="18"/>
      <c r="E58" s="18"/>
      <c r="F58" s="18"/>
      <c r="G58" s="18"/>
      <c r="H58" s="18"/>
      <c r="I58" s="18"/>
    </row>
    <row r="59" spans="1:9" ht="13.5" thickBot="1">
      <c r="A59" s="67"/>
      <c r="B59" s="67">
        <v>4116</v>
      </c>
      <c r="C59" s="70"/>
      <c r="D59" s="69">
        <f aca="true" t="shared" si="13" ref="D59:I59">SUM(D57:D58)</f>
        <v>78</v>
      </c>
      <c r="E59" s="69">
        <f t="shared" si="13"/>
        <v>78</v>
      </c>
      <c r="F59" s="69">
        <f t="shared" si="13"/>
        <v>78</v>
      </c>
      <c r="G59" s="69">
        <f t="shared" si="13"/>
        <v>78</v>
      </c>
      <c r="H59" s="69">
        <f t="shared" si="13"/>
        <v>78</v>
      </c>
      <c r="I59" s="69">
        <f t="shared" si="13"/>
        <v>78</v>
      </c>
    </row>
    <row r="60" spans="1:9" ht="12.75">
      <c r="A60" s="44" t="s">
        <v>106</v>
      </c>
      <c r="B60" s="40" t="s">
        <v>106</v>
      </c>
      <c r="C60" s="31" t="s">
        <v>107</v>
      </c>
      <c r="D60" s="41">
        <f aca="true" t="shared" si="14" ref="D60:I60">D59+D56</f>
        <v>89</v>
      </c>
      <c r="E60" s="41">
        <f t="shared" si="14"/>
        <v>89</v>
      </c>
      <c r="F60" s="41">
        <f t="shared" si="14"/>
        <v>89</v>
      </c>
      <c r="G60" s="41">
        <f t="shared" si="14"/>
        <v>89</v>
      </c>
      <c r="H60" s="41">
        <f t="shared" si="14"/>
        <v>89</v>
      </c>
      <c r="I60" s="41">
        <f t="shared" si="14"/>
        <v>89</v>
      </c>
    </row>
    <row r="61" spans="1:9" ht="12.75" hidden="1">
      <c r="A61" s="90"/>
      <c r="B61" s="85"/>
      <c r="C61" s="27"/>
      <c r="D61" s="86"/>
      <c r="E61" s="86"/>
      <c r="F61" s="86"/>
      <c r="G61" s="86"/>
      <c r="H61" s="86"/>
      <c r="I61" s="86"/>
    </row>
    <row r="62" spans="1:9" ht="13.5" thickBot="1">
      <c r="A62" s="87"/>
      <c r="B62" s="88">
        <v>8115</v>
      </c>
      <c r="C62" s="88" t="s">
        <v>108</v>
      </c>
      <c r="D62" s="89">
        <v>580</v>
      </c>
      <c r="E62" s="89">
        <v>100</v>
      </c>
      <c r="F62" s="89">
        <v>100</v>
      </c>
      <c r="G62" s="89">
        <v>100</v>
      </c>
      <c r="H62" s="89">
        <v>100</v>
      </c>
      <c r="I62" s="89">
        <v>100</v>
      </c>
    </row>
    <row r="63" spans="1:9" ht="13.5" thickBot="1">
      <c r="A63" s="87"/>
      <c r="B63" s="88">
        <v>8124</v>
      </c>
      <c r="C63" s="99" t="s">
        <v>127</v>
      </c>
      <c r="D63" s="89">
        <v>1500</v>
      </c>
      <c r="E63" s="89">
        <v>-150</v>
      </c>
      <c r="F63" s="89">
        <v>-150</v>
      </c>
      <c r="G63" s="89">
        <v>-150</v>
      </c>
      <c r="H63" s="89">
        <v>-150</v>
      </c>
      <c r="I63" s="89">
        <v>-150</v>
      </c>
    </row>
    <row r="64" spans="1:9" ht="12.75">
      <c r="A64" s="44" t="s">
        <v>109</v>
      </c>
      <c r="B64" s="44" t="s">
        <v>109</v>
      </c>
      <c r="C64" s="31" t="s">
        <v>110</v>
      </c>
      <c r="D64" s="41">
        <f aca="true" t="shared" si="15" ref="D64:I64">SUM(D62:D63)</f>
        <v>2080</v>
      </c>
      <c r="E64" s="41">
        <f t="shared" si="15"/>
        <v>-50</v>
      </c>
      <c r="F64" s="41">
        <f t="shared" si="15"/>
        <v>-50</v>
      </c>
      <c r="G64" s="41">
        <f t="shared" si="15"/>
        <v>-50</v>
      </c>
      <c r="H64" s="41">
        <f t="shared" si="15"/>
        <v>-50</v>
      </c>
      <c r="I64" s="41">
        <f t="shared" si="15"/>
        <v>-50</v>
      </c>
    </row>
    <row r="65" spans="1:9" ht="13.5" thickBot="1">
      <c r="A65" s="47"/>
      <c r="B65" s="47"/>
      <c r="C65" s="48"/>
      <c r="D65" s="49"/>
      <c r="E65" s="49"/>
      <c r="F65" s="49"/>
      <c r="G65" s="49"/>
      <c r="H65" s="49"/>
      <c r="I65" s="49"/>
    </row>
    <row r="66" spans="1:9" ht="16.5" thickBot="1">
      <c r="A66" s="50" t="s">
        <v>111</v>
      </c>
      <c r="B66" s="50" t="s">
        <v>111</v>
      </c>
      <c r="C66" s="51" t="s">
        <v>112</v>
      </c>
      <c r="D66" s="52">
        <f aca="true" t="shared" si="16" ref="D66:I66">D64+D60+D53+D50+D21</f>
        <v>5399</v>
      </c>
      <c r="E66" s="52">
        <f t="shared" si="16"/>
        <v>3269</v>
      </c>
      <c r="F66" s="52">
        <f t="shared" si="16"/>
        <v>3269</v>
      </c>
      <c r="G66" s="52">
        <f t="shared" si="16"/>
        <v>3269</v>
      </c>
      <c r="H66" s="52">
        <f t="shared" si="16"/>
        <v>3269</v>
      </c>
      <c r="I66" s="52">
        <f t="shared" si="16"/>
        <v>3269</v>
      </c>
    </row>
  </sheetData>
  <printOptions/>
  <pageMargins left="0.75" right="0.75" top="1" bottom="1" header="0.5" footer="0.5"/>
  <pageSetup fitToHeight="1" fitToWidth="1" horizontalDpi="600" verticalDpi="600" orientation="portrait" paperSize="9" scale="89" r:id="rId1"/>
  <headerFooter alignWithMargins="0">
    <oddHeader>&amp;C&amp;A</oddHeader>
    <oddFooter>&amp;CStránka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9"/>
  <sheetViews>
    <sheetView zoomScale="75" zoomScaleNormal="75" workbookViewId="0" topLeftCell="A1">
      <selection activeCell="AH23" sqref="AH22:AH23"/>
    </sheetView>
  </sheetViews>
  <sheetFormatPr defaultColWidth="9.140625" defaultRowHeight="12.75"/>
  <cols>
    <col min="2" max="2" width="30.00390625" style="0" customWidth="1"/>
    <col min="3" max="3" width="6.140625" style="5" customWidth="1"/>
    <col min="4" max="21" width="5.57421875" style="0" hidden="1" customWidth="1"/>
    <col min="22" max="22" width="6.57421875" style="0" hidden="1" customWidth="1"/>
    <col min="23" max="24" width="5.57421875" style="0" hidden="1" customWidth="1"/>
    <col min="25" max="26" width="10.7109375" style="0" hidden="1" customWidth="1"/>
    <col min="27" max="30" width="10.7109375" style="0" customWidth="1"/>
  </cols>
  <sheetData>
    <row r="1" spans="2:30" ht="39.75" customHeight="1">
      <c r="B1" s="167" t="s">
        <v>137</v>
      </c>
      <c r="C1" s="11"/>
      <c r="D1" s="177" t="s">
        <v>119</v>
      </c>
      <c r="E1" s="177" t="s">
        <v>117</v>
      </c>
      <c r="F1" s="177" t="s">
        <v>11</v>
      </c>
      <c r="G1" s="177" t="s">
        <v>10</v>
      </c>
      <c r="H1" s="177" t="s">
        <v>9</v>
      </c>
      <c r="I1" s="177" t="s">
        <v>7</v>
      </c>
      <c r="J1" s="177" t="s">
        <v>8</v>
      </c>
      <c r="K1" s="177" t="s">
        <v>13</v>
      </c>
      <c r="L1" s="177" t="s">
        <v>1</v>
      </c>
      <c r="M1" s="177" t="s">
        <v>2</v>
      </c>
      <c r="N1" s="177" t="s">
        <v>0</v>
      </c>
      <c r="O1" s="177" t="s">
        <v>6</v>
      </c>
      <c r="P1" s="177" t="s">
        <v>5</v>
      </c>
      <c r="Q1" s="177" t="s">
        <v>4</v>
      </c>
      <c r="R1" s="177" t="s">
        <v>12</v>
      </c>
      <c r="S1" s="177" t="s">
        <v>14</v>
      </c>
      <c r="T1" s="177" t="s">
        <v>3</v>
      </c>
      <c r="U1" s="177" t="s">
        <v>15</v>
      </c>
      <c r="V1" s="177" t="s">
        <v>16</v>
      </c>
      <c r="W1" s="177" t="s">
        <v>126</v>
      </c>
      <c r="X1" s="177" t="s">
        <v>125</v>
      </c>
      <c r="Y1" s="183">
        <v>2005</v>
      </c>
      <c r="Z1" s="181">
        <f>Y1+1</f>
        <v>2006</v>
      </c>
      <c r="AA1" s="181">
        <f>Z1+1</f>
        <v>2007</v>
      </c>
      <c r="AB1" s="181">
        <f>AA1+1</f>
        <v>2008</v>
      </c>
      <c r="AC1" s="181">
        <f>AB1+1</f>
        <v>2009</v>
      </c>
      <c r="AD1" s="183">
        <f>AC1+1</f>
        <v>2010</v>
      </c>
    </row>
    <row r="2" spans="2:30" ht="21.75" customHeight="1">
      <c r="B2" s="168"/>
      <c r="C2" s="12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84"/>
      <c r="Z2" s="162"/>
      <c r="AA2" s="162"/>
      <c r="AB2" s="162"/>
      <c r="AC2" s="162"/>
      <c r="AD2" s="184"/>
    </row>
    <row r="3" spans="2:30" ht="25.5" customHeight="1" thickBot="1">
      <c r="B3" s="169"/>
      <c r="C3" s="13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85"/>
      <c r="Z3" s="182"/>
      <c r="AA3" s="182"/>
      <c r="AB3" s="182"/>
      <c r="AC3" s="182"/>
      <c r="AD3" s="185"/>
    </row>
    <row r="4" spans="2:26" ht="12.75" hidden="1">
      <c r="B4" s="9" t="s">
        <v>18</v>
      </c>
      <c r="C4" s="95"/>
      <c r="D4" s="113">
        <f aca="true" t="shared" si="0" ref="D4:X4">SUM(D6:D95)</f>
        <v>109</v>
      </c>
      <c r="E4" s="114">
        <f t="shared" si="0"/>
        <v>25</v>
      </c>
      <c r="F4" s="114">
        <f t="shared" si="0"/>
        <v>60</v>
      </c>
      <c r="G4" s="114">
        <f t="shared" si="0"/>
        <v>3</v>
      </c>
      <c r="H4" s="114">
        <f t="shared" si="0"/>
        <v>256</v>
      </c>
      <c r="I4" s="114">
        <f t="shared" si="0"/>
        <v>1</v>
      </c>
      <c r="J4" s="114">
        <f t="shared" si="0"/>
        <v>12</v>
      </c>
      <c r="K4" s="114">
        <f t="shared" si="0"/>
        <v>10</v>
      </c>
      <c r="L4" s="114">
        <f t="shared" si="0"/>
        <v>24</v>
      </c>
      <c r="M4" s="114">
        <f t="shared" si="0"/>
        <v>353</v>
      </c>
      <c r="N4" s="114">
        <f t="shared" si="0"/>
        <v>70</v>
      </c>
      <c r="O4" s="114">
        <f t="shared" si="0"/>
        <v>5</v>
      </c>
      <c r="P4" s="114">
        <f t="shared" si="0"/>
        <v>15</v>
      </c>
      <c r="Q4" s="114">
        <f t="shared" si="0"/>
        <v>100</v>
      </c>
      <c r="R4" s="114">
        <f t="shared" si="0"/>
        <v>221</v>
      </c>
      <c r="S4" s="114">
        <f t="shared" si="0"/>
        <v>6</v>
      </c>
      <c r="T4" s="114">
        <f t="shared" si="0"/>
        <v>16</v>
      </c>
      <c r="U4" s="114">
        <f t="shared" si="0"/>
        <v>570</v>
      </c>
      <c r="V4" s="114">
        <f t="shared" si="0"/>
        <v>3481</v>
      </c>
      <c r="W4" s="114">
        <f t="shared" si="0"/>
        <v>39</v>
      </c>
      <c r="X4" s="115">
        <f t="shared" si="0"/>
        <v>23</v>
      </c>
      <c r="Y4" s="121">
        <f>SUM(D4:X4)</f>
        <v>5399</v>
      </c>
      <c r="Z4" t="s">
        <v>17</v>
      </c>
    </row>
    <row r="5" spans="2:30" ht="13.5" thickBot="1">
      <c r="B5" s="100"/>
      <c r="C5" s="111"/>
      <c r="D5" s="6">
        <v>2219</v>
      </c>
      <c r="E5" s="7">
        <v>2221</v>
      </c>
      <c r="F5" s="7">
        <v>2310</v>
      </c>
      <c r="G5" s="7">
        <v>3111</v>
      </c>
      <c r="H5" s="7">
        <v>3113</v>
      </c>
      <c r="I5" s="7">
        <v>3314</v>
      </c>
      <c r="J5" s="7">
        <v>3319</v>
      </c>
      <c r="K5" s="7">
        <v>3341</v>
      </c>
      <c r="L5" s="7">
        <v>3419</v>
      </c>
      <c r="M5" s="7">
        <v>3612</v>
      </c>
      <c r="N5" s="7">
        <v>3631</v>
      </c>
      <c r="O5" s="7">
        <v>3639</v>
      </c>
      <c r="P5" s="7">
        <v>3721</v>
      </c>
      <c r="Q5" s="7">
        <v>3722</v>
      </c>
      <c r="R5" s="7">
        <v>3745</v>
      </c>
      <c r="S5" s="7">
        <v>4186</v>
      </c>
      <c r="T5" s="7">
        <v>5512</v>
      </c>
      <c r="U5" s="7">
        <v>6112</v>
      </c>
      <c r="V5" s="7">
        <v>6171</v>
      </c>
      <c r="W5" s="7">
        <v>6402</v>
      </c>
      <c r="X5" s="8">
        <v>6409</v>
      </c>
      <c r="Y5" s="122">
        <f aca="true" t="shared" si="1" ref="Y5:AD5">SUM(Y6:Y100)</f>
        <v>5399</v>
      </c>
      <c r="Z5" s="145">
        <f t="shared" si="1"/>
        <v>3269</v>
      </c>
      <c r="AA5" s="145">
        <f t="shared" si="1"/>
        <v>3269</v>
      </c>
      <c r="AB5" s="145">
        <f t="shared" si="1"/>
        <v>3269</v>
      </c>
      <c r="AC5" s="145">
        <f t="shared" si="1"/>
        <v>3269</v>
      </c>
      <c r="AD5" s="145">
        <f t="shared" si="1"/>
        <v>3269</v>
      </c>
    </row>
    <row r="6" spans="2:30" ht="12.75">
      <c r="B6" s="126" t="s">
        <v>22</v>
      </c>
      <c r="C6" s="135">
        <v>5011</v>
      </c>
      <c r="D6" s="130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>
        <v>75</v>
      </c>
      <c r="S6" s="112"/>
      <c r="T6" s="112"/>
      <c r="U6" s="112"/>
      <c r="V6" s="112">
        <f>187+210</f>
        <v>397</v>
      </c>
      <c r="W6" s="112"/>
      <c r="X6" s="116"/>
      <c r="Y6" s="142">
        <f aca="true" t="shared" si="2" ref="Y6:Y49">SUM(D6:X6)</f>
        <v>472</v>
      </c>
      <c r="Z6" s="147">
        <v>167</v>
      </c>
      <c r="AA6" s="148">
        <v>167</v>
      </c>
      <c r="AB6" s="148">
        <v>167</v>
      </c>
      <c r="AC6" s="148">
        <v>167</v>
      </c>
      <c r="AD6" s="149">
        <v>167</v>
      </c>
    </row>
    <row r="7" spans="2:30" ht="12.75">
      <c r="B7" s="127" t="s">
        <v>129</v>
      </c>
      <c r="C7" s="136">
        <v>5021</v>
      </c>
      <c r="D7" s="131">
        <v>50</v>
      </c>
      <c r="E7" s="107"/>
      <c r="F7" s="107"/>
      <c r="G7" s="107"/>
      <c r="H7" s="107"/>
      <c r="I7" s="107"/>
      <c r="J7" s="107"/>
      <c r="K7" s="107"/>
      <c r="L7" s="107"/>
      <c r="M7" s="107">
        <v>20</v>
      </c>
      <c r="N7" s="107" t="s">
        <v>17</v>
      </c>
      <c r="O7" s="107"/>
      <c r="P7" s="107"/>
      <c r="Q7" s="107"/>
      <c r="R7" s="107">
        <v>40</v>
      </c>
      <c r="S7" s="107"/>
      <c r="T7" s="107"/>
      <c r="U7" s="107"/>
      <c r="V7" s="107">
        <v>55</v>
      </c>
      <c r="W7" s="107"/>
      <c r="X7" s="117" t="s">
        <v>17</v>
      </c>
      <c r="Y7" s="143">
        <f t="shared" si="2"/>
        <v>165</v>
      </c>
      <c r="Z7" s="150">
        <f aca="true" t="shared" si="3" ref="Z7:AA47">Y7</f>
        <v>165</v>
      </c>
      <c r="AA7" s="146">
        <f t="shared" si="3"/>
        <v>165</v>
      </c>
      <c r="AB7" s="146">
        <f aca="true" t="shared" si="4" ref="AB7:AD8">AA7</f>
        <v>165</v>
      </c>
      <c r="AC7" s="146">
        <f t="shared" si="4"/>
        <v>165</v>
      </c>
      <c r="AD7" s="18">
        <f t="shared" si="4"/>
        <v>165</v>
      </c>
    </row>
    <row r="8" spans="2:30" ht="12.75">
      <c r="B8" s="127" t="s">
        <v>128</v>
      </c>
      <c r="C8" s="136">
        <v>5023</v>
      </c>
      <c r="D8" s="131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>
        <v>450</v>
      </c>
      <c r="V8" s="107"/>
      <c r="W8" s="107"/>
      <c r="X8" s="117"/>
      <c r="Y8" s="143">
        <f t="shared" si="2"/>
        <v>450</v>
      </c>
      <c r="Z8" s="150">
        <f t="shared" si="3"/>
        <v>450</v>
      </c>
      <c r="AA8" s="146">
        <f t="shared" si="3"/>
        <v>450</v>
      </c>
      <c r="AB8" s="146">
        <f t="shared" si="4"/>
        <v>450</v>
      </c>
      <c r="AC8" s="146">
        <f t="shared" si="4"/>
        <v>450</v>
      </c>
      <c r="AD8" s="18">
        <f t="shared" si="4"/>
        <v>450</v>
      </c>
    </row>
    <row r="9" spans="2:30" ht="12.75">
      <c r="B9" s="127" t="s">
        <v>54</v>
      </c>
      <c r="C9" s="136">
        <v>5032</v>
      </c>
      <c r="D9" s="132">
        <v>10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>
        <v>10</v>
      </c>
      <c r="S9" s="108"/>
      <c r="T9" s="108"/>
      <c r="U9" s="107">
        <v>30</v>
      </c>
      <c r="V9" s="107">
        <f>76+60</f>
        <v>136</v>
      </c>
      <c r="W9" s="108"/>
      <c r="X9" s="118"/>
      <c r="Y9" s="143">
        <f t="shared" si="2"/>
        <v>186</v>
      </c>
      <c r="Z9" s="150">
        <v>110</v>
      </c>
      <c r="AA9" s="146">
        <v>110</v>
      </c>
      <c r="AB9" s="146">
        <v>110</v>
      </c>
      <c r="AC9" s="146">
        <v>110</v>
      </c>
      <c r="AD9" s="18">
        <v>110</v>
      </c>
    </row>
    <row r="10" spans="2:30" ht="12.75">
      <c r="B10" s="127" t="s">
        <v>55</v>
      </c>
      <c r="C10" s="136">
        <v>5031</v>
      </c>
      <c r="D10" s="132">
        <v>30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>
        <v>30</v>
      </c>
      <c r="S10" s="108"/>
      <c r="T10" s="108"/>
      <c r="U10" s="107">
        <v>80</v>
      </c>
      <c r="V10" s="107">
        <f>10+30</f>
        <v>40</v>
      </c>
      <c r="W10" s="108"/>
      <c r="X10" s="118"/>
      <c r="Y10" s="143">
        <f t="shared" si="2"/>
        <v>180</v>
      </c>
      <c r="Z10" s="150">
        <v>70</v>
      </c>
      <c r="AA10" s="146">
        <v>70</v>
      </c>
      <c r="AB10" s="146">
        <v>70</v>
      </c>
      <c r="AC10" s="146">
        <v>70</v>
      </c>
      <c r="AD10" s="18">
        <v>70</v>
      </c>
    </row>
    <row r="11" spans="2:30" ht="12.75">
      <c r="B11" s="127" t="s">
        <v>29</v>
      </c>
      <c r="C11" s="136">
        <v>5039</v>
      </c>
      <c r="D11" s="131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>
        <v>4</v>
      </c>
      <c r="W11" s="107"/>
      <c r="X11" s="117"/>
      <c r="Y11" s="143">
        <f t="shared" si="2"/>
        <v>4</v>
      </c>
      <c r="Z11" s="150">
        <f t="shared" si="3"/>
        <v>4</v>
      </c>
      <c r="AA11" s="146">
        <f t="shared" si="3"/>
        <v>4</v>
      </c>
      <c r="AB11" s="146">
        <f aca="true" t="shared" si="5" ref="AB11:AD28">AA11</f>
        <v>4</v>
      </c>
      <c r="AC11" s="146">
        <f t="shared" si="5"/>
        <v>4</v>
      </c>
      <c r="AD11" s="18">
        <f t="shared" si="5"/>
        <v>4</v>
      </c>
    </row>
    <row r="12" spans="2:30" ht="12.75">
      <c r="B12" s="127" t="s">
        <v>40</v>
      </c>
      <c r="C12" s="136">
        <v>5132</v>
      </c>
      <c r="D12" s="131"/>
      <c r="E12" s="107"/>
      <c r="F12" s="107"/>
      <c r="G12" s="107"/>
      <c r="H12" s="107"/>
      <c r="I12" s="107" t="s">
        <v>17</v>
      </c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>
        <v>9</v>
      </c>
      <c r="W12" s="107"/>
      <c r="X12" s="117"/>
      <c r="Y12" s="143">
        <f t="shared" si="2"/>
        <v>9</v>
      </c>
      <c r="Z12" s="150">
        <f t="shared" si="3"/>
        <v>9</v>
      </c>
      <c r="AA12" s="146">
        <f t="shared" si="3"/>
        <v>9</v>
      </c>
      <c r="AB12" s="146">
        <f t="shared" si="5"/>
        <v>9</v>
      </c>
      <c r="AC12" s="146">
        <f t="shared" si="5"/>
        <v>9</v>
      </c>
      <c r="AD12" s="18">
        <f t="shared" si="5"/>
        <v>9</v>
      </c>
    </row>
    <row r="13" spans="2:30" ht="12.75">
      <c r="B13" s="127" t="s">
        <v>121</v>
      </c>
      <c r="C13" s="136">
        <v>5136</v>
      </c>
      <c r="D13" s="131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>
        <v>50</v>
      </c>
      <c r="W13" s="107"/>
      <c r="X13" s="117"/>
      <c r="Y13" s="143">
        <f t="shared" si="2"/>
        <v>50</v>
      </c>
      <c r="Z13" s="150">
        <f t="shared" si="3"/>
        <v>50</v>
      </c>
      <c r="AA13" s="146">
        <f t="shared" si="3"/>
        <v>50</v>
      </c>
      <c r="AB13" s="146">
        <f t="shared" si="5"/>
        <v>50</v>
      </c>
      <c r="AC13" s="146">
        <f t="shared" si="5"/>
        <v>50</v>
      </c>
      <c r="AD13" s="18">
        <f t="shared" si="5"/>
        <v>50</v>
      </c>
    </row>
    <row r="14" spans="2:30" ht="12.75">
      <c r="B14" s="127" t="s">
        <v>27</v>
      </c>
      <c r="C14" s="136">
        <v>5137</v>
      </c>
      <c r="D14" s="131"/>
      <c r="E14" s="107"/>
      <c r="F14" s="107"/>
      <c r="G14" s="107"/>
      <c r="H14" s="107"/>
      <c r="I14" s="107"/>
      <c r="J14" s="107"/>
      <c r="K14" s="107"/>
      <c r="L14" s="107"/>
      <c r="M14" s="107">
        <v>5</v>
      </c>
      <c r="N14" s="107"/>
      <c r="O14" s="107"/>
      <c r="P14" s="107"/>
      <c r="Q14" s="107"/>
      <c r="R14" s="107">
        <v>15</v>
      </c>
      <c r="S14" s="107"/>
      <c r="T14" s="107" t="s">
        <v>17</v>
      </c>
      <c r="U14" s="107"/>
      <c r="V14" s="107">
        <v>75</v>
      </c>
      <c r="W14" s="107"/>
      <c r="X14" s="117"/>
      <c r="Y14" s="143">
        <f t="shared" si="2"/>
        <v>95</v>
      </c>
      <c r="Z14" s="150">
        <f t="shared" si="3"/>
        <v>95</v>
      </c>
      <c r="AA14" s="146">
        <f t="shared" si="3"/>
        <v>95</v>
      </c>
      <c r="AB14" s="146">
        <f t="shared" si="5"/>
        <v>95</v>
      </c>
      <c r="AC14" s="146">
        <f t="shared" si="5"/>
        <v>95</v>
      </c>
      <c r="AD14" s="18">
        <f t="shared" si="5"/>
        <v>95</v>
      </c>
    </row>
    <row r="15" spans="2:30" ht="12.75">
      <c r="B15" s="127" t="s">
        <v>19</v>
      </c>
      <c r="C15" s="136">
        <v>5138</v>
      </c>
      <c r="D15" s="131" t="s">
        <v>17</v>
      </c>
      <c r="E15" s="107"/>
      <c r="F15" s="107"/>
      <c r="G15" s="107"/>
      <c r="H15" s="107"/>
      <c r="I15" s="107"/>
      <c r="J15" s="107" t="s">
        <v>17</v>
      </c>
      <c r="K15" s="107"/>
      <c r="L15" s="107"/>
      <c r="M15" s="107"/>
      <c r="N15" s="107"/>
      <c r="O15" s="107" t="s">
        <v>17</v>
      </c>
      <c r="P15" s="107" t="s">
        <v>17</v>
      </c>
      <c r="Q15" s="107"/>
      <c r="R15" s="107"/>
      <c r="S15" s="107"/>
      <c r="T15" s="107"/>
      <c r="U15" s="107"/>
      <c r="V15" s="107">
        <v>5</v>
      </c>
      <c r="W15" s="107"/>
      <c r="X15" s="117"/>
      <c r="Y15" s="143">
        <f t="shared" si="2"/>
        <v>5</v>
      </c>
      <c r="Z15" s="150">
        <f t="shared" si="3"/>
        <v>5</v>
      </c>
      <c r="AA15" s="146">
        <f t="shared" si="3"/>
        <v>5</v>
      </c>
      <c r="AB15" s="146">
        <f t="shared" si="5"/>
        <v>5</v>
      </c>
      <c r="AC15" s="146">
        <f t="shared" si="5"/>
        <v>5</v>
      </c>
      <c r="AD15" s="18">
        <f t="shared" si="5"/>
        <v>5</v>
      </c>
    </row>
    <row r="16" spans="2:30" ht="12.75">
      <c r="B16" s="127" t="s">
        <v>24</v>
      </c>
      <c r="C16" s="136">
        <v>5139</v>
      </c>
      <c r="D16" s="131">
        <v>15</v>
      </c>
      <c r="E16" s="107"/>
      <c r="F16" s="107"/>
      <c r="G16" s="107"/>
      <c r="H16" s="107"/>
      <c r="I16" s="107" t="s">
        <v>17</v>
      </c>
      <c r="J16" s="107">
        <v>2</v>
      </c>
      <c r="K16" s="107"/>
      <c r="L16" s="107"/>
      <c r="M16" s="107">
        <v>65</v>
      </c>
      <c r="N16" s="107"/>
      <c r="O16" s="107">
        <v>3</v>
      </c>
      <c r="P16" s="107"/>
      <c r="Q16" s="107"/>
      <c r="R16" s="107">
        <v>10</v>
      </c>
      <c r="S16" s="107"/>
      <c r="T16" s="107">
        <v>4</v>
      </c>
      <c r="U16" s="107"/>
      <c r="V16" s="107">
        <v>250</v>
      </c>
      <c r="W16" s="107"/>
      <c r="X16" s="117"/>
      <c r="Y16" s="143">
        <f t="shared" si="2"/>
        <v>349</v>
      </c>
      <c r="Z16" s="150">
        <f t="shared" si="3"/>
        <v>349</v>
      </c>
      <c r="AA16" s="146">
        <f t="shared" si="3"/>
        <v>349</v>
      </c>
      <c r="AB16" s="146">
        <f t="shared" si="5"/>
        <v>349</v>
      </c>
      <c r="AC16" s="146">
        <f t="shared" si="5"/>
        <v>349</v>
      </c>
      <c r="AD16" s="18">
        <f t="shared" si="5"/>
        <v>349</v>
      </c>
    </row>
    <row r="17" spans="2:30" ht="12.75">
      <c r="B17" s="127" t="s">
        <v>28</v>
      </c>
      <c r="C17" s="136">
        <v>5149</v>
      </c>
      <c r="D17" s="131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>
        <v>10</v>
      </c>
      <c r="W17" s="107"/>
      <c r="X17" s="117"/>
      <c r="Y17" s="143">
        <f t="shared" si="2"/>
        <v>10</v>
      </c>
      <c r="Z17" s="150">
        <f t="shared" si="3"/>
        <v>10</v>
      </c>
      <c r="AA17" s="146">
        <f t="shared" si="3"/>
        <v>10</v>
      </c>
      <c r="AB17" s="146">
        <f t="shared" si="5"/>
        <v>10</v>
      </c>
      <c r="AC17" s="146">
        <f t="shared" si="5"/>
        <v>10</v>
      </c>
      <c r="AD17" s="18">
        <f t="shared" si="5"/>
        <v>10</v>
      </c>
    </row>
    <row r="18" spans="2:30" ht="12.75">
      <c r="B18" s="127" t="s">
        <v>34</v>
      </c>
      <c r="C18" s="136">
        <v>5151</v>
      </c>
      <c r="D18" s="131"/>
      <c r="E18" s="107"/>
      <c r="F18" s="107" t="s">
        <v>17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>
        <v>0</v>
      </c>
      <c r="W18" s="107"/>
      <c r="X18" s="117"/>
      <c r="Y18" s="143">
        <f t="shared" si="2"/>
        <v>0</v>
      </c>
      <c r="Z18" s="150">
        <f t="shared" si="3"/>
        <v>0</v>
      </c>
      <c r="AA18" s="146">
        <f t="shared" si="3"/>
        <v>0</v>
      </c>
      <c r="AB18" s="146">
        <f t="shared" si="5"/>
        <v>0</v>
      </c>
      <c r="AC18" s="146">
        <f t="shared" si="5"/>
        <v>0</v>
      </c>
      <c r="AD18" s="18">
        <f t="shared" si="5"/>
        <v>0</v>
      </c>
    </row>
    <row r="19" spans="2:30" ht="12.75">
      <c r="B19" s="127" t="s">
        <v>25</v>
      </c>
      <c r="C19" s="136">
        <v>5153</v>
      </c>
      <c r="D19" s="131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>
        <v>10</v>
      </c>
      <c r="W19" s="107"/>
      <c r="X19" s="117"/>
      <c r="Y19" s="143">
        <f t="shared" si="2"/>
        <v>10</v>
      </c>
      <c r="Z19" s="150">
        <f t="shared" si="3"/>
        <v>10</v>
      </c>
      <c r="AA19" s="146">
        <f t="shared" si="3"/>
        <v>10</v>
      </c>
      <c r="AB19" s="146">
        <f t="shared" si="5"/>
        <v>10</v>
      </c>
      <c r="AC19" s="146">
        <f t="shared" si="5"/>
        <v>10</v>
      </c>
      <c r="AD19" s="18">
        <f t="shared" si="5"/>
        <v>10</v>
      </c>
    </row>
    <row r="20" spans="2:30" ht="12.75">
      <c r="B20" s="127" t="s">
        <v>20</v>
      </c>
      <c r="C20" s="136">
        <v>5154</v>
      </c>
      <c r="D20" s="131"/>
      <c r="E20" s="107"/>
      <c r="F20" s="107"/>
      <c r="G20" s="107"/>
      <c r="H20" s="107"/>
      <c r="I20" s="107">
        <v>1</v>
      </c>
      <c r="J20" s="107"/>
      <c r="K20" s="107"/>
      <c r="L20" s="107">
        <v>3</v>
      </c>
      <c r="M20" s="107">
        <v>5</v>
      </c>
      <c r="N20" s="107">
        <v>40</v>
      </c>
      <c r="O20" s="107"/>
      <c r="P20" s="107"/>
      <c r="Q20" s="107"/>
      <c r="R20" s="107"/>
      <c r="S20" s="107"/>
      <c r="T20" s="107">
        <v>3</v>
      </c>
      <c r="U20" s="107"/>
      <c r="V20" s="107">
        <v>25</v>
      </c>
      <c r="W20" s="107"/>
      <c r="X20" s="117" t="s">
        <v>17</v>
      </c>
      <c r="Y20" s="143">
        <f t="shared" si="2"/>
        <v>77</v>
      </c>
      <c r="Z20" s="150">
        <f t="shared" si="3"/>
        <v>77</v>
      </c>
      <c r="AA20" s="146">
        <f t="shared" si="3"/>
        <v>77</v>
      </c>
      <c r="AB20" s="146">
        <f t="shared" si="5"/>
        <v>77</v>
      </c>
      <c r="AC20" s="146">
        <f t="shared" si="5"/>
        <v>77</v>
      </c>
      <c r="AD20" s="18">
        <f t="shared" si="5"/>
        <v>77</v>
      </c>
    </row>
    <row r="21" spans="2:30" ht="12.75">
      <c r="B21" s="127" t="s">
        <v>30</v>
      </c>
      <c r="C21" s="136">
        <v>5156</v>
      </c>
      <c r="D21" s="131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>
        <v>15</v>
      </c>
      <c r="S21" s="107"/>
      <c r="T21" s="107">
        <v>1</v>
      </c>
      <c r="U21" s="107"/>
      <c r="V21" s="107">
        <v>10</v>
      </c>
      <c r="W21" s="107"/>
      <c r="X21" s="117"/>
      <c r="Y21" s="143">
        <f t="shared" si="2"/>
        <v>26</v>
      </c>
      <c r="Z21" s="150">
        <f t="shared" si="3"/>
        <v>26</v>
      </c>
      <c r="AA21" s="146">
        <f t="shared" si="3"/>
        <v>26</v>
      </c>
      <c r="AB21" s="146">
        <f t="shared" si="5"/>
        <v>26</v>
      </c>
      <c r="AC21" s="146">
        <f t="shared" si="5"/>
        <v>26</v>
      </c>
      <c r="AD21" s="18">
        <f t="shared" si="5"/>
        <v>26</v>
      </c>
    </row>
    <row r="22" spans="2:30" ht="12.75">
      <c r="B22" s="127" t="s">
        <v>32</v>
      </c>
      <c r="C22" s="136">
        <v>5161</v>
      </c>
      <c r="D22" s="131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>
        <v>5</v>
      </c>
      <c r="W22" s="107"/>
      <c r="X22" s="117"/>
      <c r="Y22" s="143">
        <f t="shared" si="2"/>
        <v>5</v>
      </c>
      <c r="Z22" s="150">
        <f t="shared" si="3"/>
        <v>5</v>
      </c>
      <c r="AA22" s="146">
        <f t="shared" si="3"/>
        <v>5</v>
      </c>
      <c r="AB22" s="146">
        <f t="shared" si="5"/>
        <v>5</v>
      </c>
      <c r="AC22" s="146">
        <f t="shared" si="5"/>
        <v>5</v>
      </c>
      <c r="AD22" s="18">
        <f t="shared" si="5"/>
        <v>5</v>
      </c>
    </row>
    <row r="23" spans="2:30" ht="12.75">
      <c r="B23" s="127" t="s">
        <v>35</v>
      </c>
      <c r="C23" s="136">
        <v>5162</v>
      </c>
      <c r="D23" s="131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>
        <v>75</v>
      </c>
      <c r="W23" s="107"/>
      <c r="X23" s="117"/>
      <c r="Y23" s="143">
        <f t="shared" si="2"/>
        <v>75</v>
      </c>
      <c r="Z23" s="150">
        <f t="shared" si="3"/>
        <v>75</v>
      </c>
      <c r="AA23" s="146">
        <f t="shared" si="3"/>
        <v>75</v>
      </c>
      <c r="AB23" s="146">
        <f t="shared" si="5"/>
        <v>75</v>
      </c>
      <c r="AC23" s="146">
        <f t="shared" si="5"/>
        <v>75</v>
      </c>
      <c r="AD23" s="18">
        <f t="shared" si="5"/>
        <v>75</v>
      </c>
    </row>
    <row r="24" spans="2:30" ht="12.75">
      <c r="B24" s="127" t="s">
        <v>46</v>
      </c>
      <c r="C24" s="136">
        <v>5163</v>
      </c>
      <c r="D24" s="131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>
        <v>16</v>
      </c>
      <c r="W24" s="107"/>
      <c r="X24" s="117"/>
      <c r="Y24" s="143">
        <f t="shared" si="2"/>
        <v>16</v>
      </c>
      <c r="Z24" s="150">
        <f t="shared" si="3"/>
        <v>16</v>
      </c>
      <c r="AA24" s="146">
        <f t="shared" si="3"/>
        <v>16</v>
      </c>
      <c r="AB24" s="146">
        <f t="shared" si="5"/>
        <v>16</v>
      </c>
      <c r="AC24" s="146">
        <f t="shared" si="5"/>
        <v>16</v>
      </c>
      <c r="AD24" s="18">
        <f t="shared" si="5"/>
        <v>16</v>
      </c>
    </row>
    <row r="25" spans="2:30" ht="12.75">
      <c r="B25" s="127" t="s">
        <v>31</v>
      </c>
      <c r="C25" s="136">
        <v>5166</v>
      </c>
      <c r="D25" s="131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>
        <v>15</v>
      </c>
      <c r="W25" s="107"/>
      <c r="X25" s="117"/>
      <c r="Y25" s="143">
        <f t="shared" si="2"/>
        <v>15</v>
      </c>
      <c r="Z25" s="150">
        <f t="shared" si="3"/>
        <v>15</v>
      </c>
      <c r="AA25" s="146">
        <f t="shared" si="3"/>
        <v>15</v>
      </c>
      <c r="AB25" s="146">
        <f t="shared" si="5"/>
        <v>15</v>
      </c>
      <c r="AC25" s="146">
        <f t="shared" si="5"/>
        <v>15</v>
      </c>
      <c r="AD25" s="18">
        <f t="shared" si="5"/>
        <v>15</v>
      </c>
    </row>
    <row r="26" spans="2:30" ht="12.75">
      <c r="B26" s="127" t="s">
        <v>39</v>
      </c>
      <c r="C26" s="136">
        <v>5167</v>
      </c>
      <c r="D26" s="131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>
        <v>5</v>
      </c>
      <c r="W26" s="107"/>
      <c r="X26" s="117"/>
      <c r="Y26" s="143">
        <f t="shared" si="2"/>
        <v>5</v>
      </c>
      <c r="Z26" s="150">
        <f t="shared" si="3"/>
        <v>5</v>
      </c>
      <c r="AA26" s="146">
        <f t="shared" si="3"/>
        <v>5</v>
      </c>
      <c r="AB26" s="146">
        <f t="shared" si="5"/>
        <v>5</v>
      </c>
      <c r="AC26" s="146">
        <f t="shared" si="5"/>
        <v>5</v>
      </c>
      <c r="AD26" s="18">
        <f t="shared" si="5"/>
        <v>5</v>
      </c>
    </row>
    <row r="27" spans="2:30" ht="12.75">
      <c r="B27" s="127" t="s">
        <v>51</v>
      </c>
      <c r="C27" s="136">
        <v>5168</v>
      </c>
      <c r="D27" s="131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 t="s">
        <v>17</v>
      </c>
      <c r="V27" s="107">
        <v>100</v>
      </c>
      <c r="W27" s="107"/>
      <c r="X27" s="117"/>
      <c r="Y27" s="143">
        <f t="shared" si="2"/>
        <v>100</v>
      </c>
      <c r="Z27" s="150">
        <f t="shared" si="3"/>
        <v>100</v>
      </c>
      <c r="AA27" s="146">
        <f t="shared" si="3"/>
        <v>100</v>
      </c>
      <c r="AB27" s="146">
        <f t="shared" si="5"/>
        <v>100</v>
      </c>
      <c r="AC27" s="146">
        <f t="shared" si="5"/>
        <v>100</v>
      </c>
      <c r="AD27" s="18">
        <f t="shared" si="5"/>
        <v>100</v>
      </c>
    </row>
    <row r="28" spans="2:30" ht="12.75">
      <c r="B28" s="127" t="s">
        <v>26</v>
      </c>
      <c r="C28" s="136">
        <v>5169</v>
      </c>
      <c r="D28" s="131">
        <v>4</v>
      </c>
      <c r="E28" s="107"/>
      <c r="F28" s="107">
        <v>30</v>
      </c>
      <c r="G28" s="107"/>
      <c r="H28" s="107"/>
      <c r="I28" s="107"/>
      <c r="J28" s="107"/>
      <c r="K28" s="107"/>
      <c r="L28" s="107"/>
      <c r="M28" s="107" t="s">
        <v>17</v>
      </c>
      <c r="N28" s="107"/>
      <c r="O28" s="107">
        <v>1</v>
      </c>
      <c r="P28" s="107">
        <v>15</v>
      </c>
      <c r="Q28" s="107">
        <v>100</v>
      </c>
      <c r="R28" s="107">
        <v>22</v>
      </c>
      <c r="S28" s="107"/>
      <c r="T28" s="107"/>
      <c r="U28" s="107"/>
      <c r="V28" s="107">
        <v>115</v>
      </c>
      <c r="W28" s="107"/>
      <c r="X28" s="117"/>
      <c r="Y28" s="143">
        <f t="shared" si="2"/>
        <v>287</v>
      </c>
      <c r="Z28" s="150">
        <f t="shared" si="3"/>
        <v>287</v>
      </c>
      <c r="AA28" s="146">
        <f t="shared" si="3"/>
        <v>287</v>
      </c>
      <c r="AB28" s="146">
        <f t="shared" si="5"/>
        <v>287</v>
      </c>
      <c r="AC28" s="146">
        <f t="shared" si="5"/>
        <v>287</v>
      </c>
      <c r="AD28" s="18">
        <f t="shared" si="5"/>
        <v>287</v>
      </c>
    </row>
    <row r="29" spans="2:30" ht="12.75">
      <c r="B29" s="127" t="s">
        <v>21</v>
      </c>
      <c r="C29" s="136">
        <v>5171</v>
      </c>
      <c r="D29" s="131" t="s">
        <v>17</v>
      </c>
      <c r="E29" s="107"/>
      <c r="F29" s="107">
        <v>30</v>
      </c>
      <c r="G29" s="107"/>
      <c r="H29" s="107"/>
      <c r="I29" s="107"/>
      <c r="J29" s="107"/>
      <c r="K29" s="107">
        <v>10</v>
      </c>
      <c r="L29" s="107">
        <v>18</v>
      </c>
      <c r="M29" s="107">
        <v>50</v>
      </c>
      <c r="N29" s="107">
        <v>30</v>
      </c>
      <c r="O29" s="107"/>
      <c r="P29" s="107"/>
      <c r="Q29" s="107"/>
      <c r="R29" s="107">
        <v>4</v>
      </c>
      <c r="S29" s="107"/>
      <c r="T29" s="107">
        <v>8</v>
      </c>
      <c r="U29" s="107" t="s">
        <v>17</v>
      </c>
      <c r="V29" s="107">
        <f>510+1200</f>
        <v>1710</v>
      </c>
      <c r="W29" s="107"/>
      <c r="X29" s="117" t="s">
        <v>17</v>
      </c>
      <c r="Y29" s="143">
        <f t="shared" si="2"/>
        <v>1860</v>
      </c>
      <c r="Z29" s="150">
        <v>101</v>
      </c>
      <c r="AA29" s="146">
        <v>113</v>
      </c>
      <c r="AB29" s="146">
        <v>137</v>
      </c>
      <c r="AC29" s="146">
        <v>149</v>
      </c>
      <c r="AD29" s="18">
        <v>161</v>
      </c>
    </row>
    <row r="30" spans="2:30" ht="12.75">
      <c r="B30" s="127" t="s">
        <v>122</v>
      </c>
      <c r="C30" s="136">
        <v>5172</v>
      </c>
      <c r="D30" s="131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>
        <v>8</v>
      </c>
      <c r="W30" s="107"/>
      <c r="X30" s="117"/>
      <c r="Y30" s="143">
        <f t="shared" si="2"/>
        <v>8</v>
      </c>
      <c r="Z30" s="150">
        <f t="shared" si="3"/>
        <v>8</v>
      </c>
      <c r="AA30" s="146">
        <f t="shared" si="3"/>
        <v>8</v>
      </c>
      <c r="AB30" s="146">
        <f aca="true" t="shared" si="6" ref="AB30:AD39">AA30</f>
        <v>8</v>
      </c>
      <c r="AC30" s="146">
        <f t="shared" si="6"/>
        <v>8</v>
      </c>
      <c r="AD30" s="18">
        <f t="shared" si="6"/>
        <v>8</v>
      </c>
    </row>
    <row r="31" spans="2:30" ht="12.75">
      <c r="B31" s="127" t="s">
        <v>38</v>
      </c>
      <c r="C31" s="136">
        <v>5173</v>
      </c>
      <c r="D31" s="131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>
        <v>60</v>
      </c>
      <c r="W31" s="107"/>
      <c r="X31" s="117"/>
      <c r="Y31" s="143">
        <f t="shared" si="2"/>
        <v>60</v>
      </c>
      <c r="Z31" s="150">
        <f t="shared" si="3"/>
        <v>60</v>
      </c>
      <c r="AA31" s="146">
        <f t="shared" si="3"/>
        <v>60</v>
      </c>
      <c r="AB31" s="146">
        <f t="shared" si="6"/>
        <v>60</v>
      </c>
      <c r="AC31" s="146">
        <f t="shared" si="6"/>
        <v>60</v>
      </c>
      <c r="AD31" s="18">
        <f t="shared" si="6"/>
        <v>60</v>
      </c>
    </row>
    <row r="32" spans="2:30" ht="12.75">
      <c r="B32" s="127" t="s">
        <v>33</v>
      </c>
      <c r="C32" s="136">
        <v>5175</v>
      </c>
      <c r="D32" s="131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>
        <v>25</v>
      </c>
      <c r="W32" s="107"/>
      <c r="X32" s="117"/>
      <c r="Y32" s="143">
        <f t="shared" si="2"/>
        <v>25</v>
      </c>
      <c r="Z32" s="150">
        <f t="shared" si="3"/>
        <v>25</v>
      </c>
      <c r="AA32" s="146">
        <f t="shared" si="3"/>
        <v>25</v>
      </c>
      <c r="AB32" s="146">
        <f t="shared" si="6"/>
        <v>25</v>
      </c>
      <c r="AC32" s="146">
        <f t="shared" si="6"/>
        <v>25</v>
      </c>
      <c r="AD32" s="18">
        <f t="shared" si="6"/>
        <v>25</v>
      </c>
    </row>
    <row r="33" spans="2:30" ht="12.75">
      <c r="B33" s="128" t="s">
        <v>118</v>
      </c>
      <c r="C33" s="137">
        <v>5193</v>
      </c>
      <c r="D33" s="133"/>
      <c r="E33" s="106">
        <v>25</v>
      </c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 t="s">
        <v>17</v>
      </c>
      <c r="W33" s="106"/>
      <c r="X33" s="119"/>
      <c r="Y33" s="143">
        <f t="shared" si="2"/>
        <v>25</v>
      </c>
      <c r="Z33" s="150">
        <f t="shared" si="3"/>
        <v>25</v>
      </c>
      <c r="AA33" s="146">
        <f t="shared" si="3"/>
        <v>25</v>
      </c>
      <c r="AB33" s="146">
        <f t="shared" si="6"/>
        <v>25</v>
      </c>
      <c r="AC33" s="146">
        <f t="shared" si="6"/>
        <v>25</v>
      </c>
      <c r="AD33" s="18">
        <f t="shared" si="6"/>
        <v>25</v>
      </c>
    </row>
    <row r="34" spans="2:30" ht="12.75">
      <c r="B34" s="127" t="s">
        <v>42</v>
      </c>
      <c r="C34" s="136">
        <v>5194</v>
      </c>
      <c r="D34" s="131"/>
      <c r="E34" s="107"/>
      <c r="F34" s="107"/>
      <c r="G34" s="107"/>
      <c r="H34" s="107"/>
      <c r="I34" s="107"/>
      <c r="J34" s="107">
        <v>10</v>
      </c>
      <c r="K34" s="107"/>
      <c r="L34" s="107">
        <v>3</v>
      </c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17"/>
      <c r="Y34" s="143">
        <f t="shared" si="2"/>
        <v>13</v>
      </c>
      <c r="Z34" s="150">
        <f t="shared" si="3"/>
        <v>13</v>
      </c>
      <c r="AA34" s="146">
        <f t="shared" si="3"/>
        <v>13</v>
      </c>
      <c r="AB34" s="146">
        <f t="shared" si="6"/>
        <v>13</v>
      </c>
      <c r="AC34" s="146">
        <f t="shared" si="6"/>
        <v>13</v>
      </c>
      <c r="AD34" s="18">
        <f t="shared" si="6"/>
        <v>13</v>
      </c>
    </row>
    <row r="35" spans="2:30" ht="12.75">
      <c r="B35" s="127" t="s">
        <v>52</v>
      </c>
      <c r="C35" s="136">
        <v>5229</v>
      </c>
      <c r="D35" s="132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7"/>
      <c r="V35" s="107"/>
      <c r="W35" s="108"/>
      <c r="X35" s="118">
        <v>2</v>
      </c>
      <c r="Y35" s="143">
        <f t="shared" si="2"/>
        <v>2</v>
      </c>
      <c r="Z35" s="150">
        <f t="shared" si="3"/>
        <v>2</v>
      </c>
      <c r="AA35" s="146">
        <f t="shared" si="3"/>
        <v>2</v>
      </c>
      <c r="AB35" s="146">
        <f t="shared" si="6"/>
        <v>2</v>
      </c>
      <c r="AC35" s="146">
        <f t="shared" si="6"/>
        <v>2</v>
      </c>
      <c r="AD35" s="18">
        <f t="shared" si="6"/>
        <v>2</v>
      </c>
    </row>
    <row r="36" spans="2:30" ht="12.75">
      <c r="B36" s="127" t="s">
        <v>53</v>
      </c>
      <c r="C36" s="136">
        <v>5321</v>
      </c>
      <c r="D36" s="132"/>
      <c r="E36" s="108"/>
      <c r="F36" s="108"/>
      <c r="G36" s="109">
        <v>3</v>
      </c>
      <c r="H36" s="109">
        <v>256</v>
      </c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7"/>
      <c r="V36" s="107">
        <v>5</v>
      </c>
      <c r="W36" s="108"/>
      <c r="X36" s="118"/>
      <c r="Y36" s="143">
        <f t="shared" si="2"/>
        <v>264</v>
      </c>
      <c r="Z36" s="150">
        <f t="shared" si="3"/>
        <v>264</v>
      </c>
      <c r="AA36" s="146">
        <f t="shared" si="3"/>
        <v>264</v>
      </c>
      <c r="AB36" s="146">
        <f t="shared" si="6"/>
        <v>264</v>
      </c>
      <c r="AC36" s="146">
        <f t="shared" si="6"/>
        <v>264</v>
      </c>
      <c r="AD36" s="18">
        <f t="shared" si="6"/>
        <v>264</v>
      </c>
    </row>
    <row r="37" spans="2:30" ht="12.75">
      <c r="B37" s="128" t="s">
        <v>124</v>
      </c>
      <c r="C37" s="136">
        <v>5329</v>
      </c>
      <c r="D37" s="133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 t="s">
        <v>17</v>
      </c>
      <c r="W37" s="106"/>
      <c r="X37" s="119">
        <v>21</v>
      </c>
      <c r="Y37" s="143">
        <f t="shared" si="2"/>
        <v>21</v>
      </c>
      <c r="Z37" s="150">
        <f t="shared" si="3"/>
        <v>21</v>
      </c>
      <c r="AA37" s="146">
        <f t="shared" si="3"/>
        <v>21</v>
      </c>
      <c r="AB37" s="146">
        <f t="shared" si="6"/>
        <v>21</v>
      </c>
      <c r="AC37" s="146">
        <f t="shared" si="6"/>
        <v>21</v>
      </c>
      <c r="AD37" s="18">
        <f t="shared" si="6"/>
        <v>21</v>
      </c>
    </row>
    <row r="38" spans="2:30" ht="12.75">
      <c r="B38" s="127" t="s">
        <v>50</v>
      </c>
      <c r="C38" s="136">
        <v>5331</v>
      </c>
      <c r="D38" s="131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17"/>
      <c r="Y38" s="143">
        <f t="shared" si="2"/>
        <v>0</v>
      </c>
      <c r="Z38" s="150">
        <f t="shared" si="3"/>
        <v>0</v>
      </c>
      <c r="AA38" s="146">
        <f t="shared" si="3"/>
        <v>0</v>
      </c>
      <c r="AB38" s="146">
        <f t="shared" si="6"/>
        <v>0</v>
      </c>
      <c r="AC38" s="146">
        <f t="shared" si="6"/>
        <v>0</v>
      </c>
      <c r="AD38" s="18">
        <f t="shared" si="6"/>
        <v>0</v>
      </c>
    </row>
    <row r="39" spans="2:30" ht="12.75">
      <c r="B39" s="127" t="s">
        <v>36</v>
      </c>
      <c r="C39" s="136">
        <v>5361</v>
      </c>
      <c r="D39" s="131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 t="s">
        <v>17</v>
      </c>
      <c r="P39" s="107"/>
      <c r="Q39" s="107"/>
      <c r="R39" s="107"/>
      <c r="S39" s="107"/>
      <c r="T39" s="107"/>
      <c r="U39" s="107"/>
      <c r="V39" s="107">
        <v>5</v>
      </c>
      <c r="W39" s="107"/>
      <c r="X39" s="117"/>
      <c r="Y39" s="143">
        <f t="shared" si="2"/>
        <v>5</v>
      </c>
      <c r="Z39" s="150">
        <f t="shared" si="3"/>
        <v>5</v>
      </c>
      <c r="AA39" s="146">
        <f t="shared" si="3"/>
        <v>5</v>
      </c>
      <c r="AB39" s="146">
        <f t="shared" si="6"/>
        <v>5</v>
      </c>
      <c r="AC39" s="146">
        <f t="shared" si="6"/>
        <v>5</v>
      </c>
      <c r="AD39" s="18">
        <f t="shared" si="6"/>
        <v>5</v>
      </c>
    </row>
    <row r="40" spans="2:30" ht="12.75">
      <c r="B40" s="127" t="s">
        <v>45</v>
      </c>
      <c r="C40" s="136">
        <v>5362</v>
      </c>
      <c r="D40" s="131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>
        <v>1</v>
      </c>
      <c r="P40" s="107"/>
      <c r="Q40" s="107"/>
      <c r="R40" s="107"/>
      <c r="S40" s="107"/>
      <c r="T40" s="107"/>
      <c r="U40" s="107"/>
      <c r="V40" s="107">
        <v>149</v>
      </c>
      <c r="W40" s="107" t="s">
        <v>17</v>
      </c>
      <c r="X40" s="117"/>
      <c r="Y40" s="143">
        <f t="shared" si="2"/>
        <v>150</v>
      </c>
      <c r="Z40" s="150">
        <f>150+15*8</f>
        <v>270</v>
      </c>
      <c r="AA40" s="146">
        <f>150+13.5*8</f>
        <v>258</v>
      </c>
      <c r="AB40" s="146">
        <f>150+10.5*8</f>
        <v>234</v>
      </c>
      <c r="AC40" s="146">
        <f>150+9*8</f>
        <v>222</v>
      </c>
      <c r="AD40" s="18">
        <f>150+7.5*8</f>
        <v>210</v>
      </c>
    </row>
    <row r="41" spans="2:30" ht="12.75">
      <c r="B41" s="127" t="s">
        <v>37</v>
      </c>
      <c r="C41" s="136">
        <v>5363</v>
      </c>
      <c r="D41" s="131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>
        <v>10</v>
      </c>
      <c r="V41" s="107">
        <v>0</v>
      </c>
      <c r="W41" s="107"/>
      <c r="X41" s="117"/>
      <c r="Y41" s="143">
        <f t="shared" si="2"/>
        <v>10</v>
      </c>
      <c r="Z41" s="150">
        <f t="shared" si="3"/>
        <v>10</v>
      </c>
      <c r="AA41" s="146">
        <f t="shared" si="3"/>
        <v>10</v>
      </c>
      <c r="AB41" s="146">
        <f aca="true" t="shared" si="7" ref="AB41:AD47">AA41</f>
        <v>10</v>
      </c>
      <c r="AC41" s="146">
        <f t="shared" si="7"/>
        <v>10</v>
      </c>
      <c r="AD41" s="18">
        <f t="shared" si="7"/>
        <v>10</v>
      </c>
    </row>
    <row r="42" spans="2:30" ht="12.75">
      <c r="B42" s="127" t="s">
        <v>123</v>
      </c>
      <c r="C42" s="136">
        <v>5364</v>
      </c>
      <c r="D42" s="131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>
        <v>39</v>
      </c>
      <c r="X42" s="117"/>
      <c r="Y42" s="143">
        <f t="shared" si="2"/>
        <v>39</v>
      </c>
      <c r="Z42" s="150">
        <f t="shared" si="3"/>
        <v>39</v>
      </c>
      <c r="AA42" s="146">
        <f t="shared" si="3"/>
        <v>39</v>
      </c>
      <c r="AB42" s="146">
        <f t="shared" si="7"/>
        <v>39</v>
      </c>
      <c r="AC42" s="146">
        <f t="shared" si="7"/>
        <v>39</v>
      </c>
      <c r="AD42" s="18">
        <f t="shared" si="7"/>
        <v>39</v>
      </c>
    </row>
    <row r="43" spans="2:30" ht="12.75">
      <c r="B43" s="127" t="s">
        <v>43</v>
      </c>
      <c r="C43" s="136">
        <v>5499</v>
      </c>
      <c r="D43" s="131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17"/>
      <c r="Y43" s="143">
        <f t="shared" si="2"/>
        <v>0</v>
      </c>
      <c r="Z43" s="150">
        <f t="shared" si="3"/>
        <v>0</v>
      </c>
      <c r="AA43" s="146">
        <f t="shared" si="3"/>
        <v>0</v>
      </c>
      <c r="AB43" s="146">
        <f t="shared" si="7"/>
        <v>0</v>
      </c>
      <c r="AC43" s="146">
        <f t="shared" si="7"/>
        <v>0</v>
      </c>
      <c r="AD43" s="18">
        <f t="shared" si="7"/>
        <v>0</v>
      </c>
    </row>
    <row r="44" spans="2:30" ht="12.75">
      <c r="B44" s="127" t="s">
        <v>44</v>
      </c>
      <c r="C44" s="136">
        <v>5410</v>
      </c>
      <c r="D44" s="131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>
        <v>6</v>
      </c>
      <c r="T44" s="107"/>
      <c r="U44" s="107"/>
      <c r="V44" s="107"/>
      <c r="W44" s="107"/>
      <c r="X44" s="117"/>
      <c r="Y44" s="143">
        <f t="shared" si="2"/>
        <v>6</v>
      </c>
      <c r="Z44" s="150">
        <f t="shared" si="3"/>
        <v>6</v>
      </c>
      <c r="AA44" s="146">
        <f t="shared" si="3"/>
        <v>6</v>
      </c>
      <c r="AB44" s="146">
        <f t="shared" si="7"/>
        <v>6</v>
      </c>
      <c r="AC44" s="146">
        <f t="shared" si="7"/>
        <v>6</v>
      </c>
      <c r="AD44" s="18">
        <f t="shared" si="7"/>
        <v>6</v>
      </c>
    </row>
    <row r="45" spans="2:30" ht="12.75">
      <c r="B45" s="127" t="s">
        <v>120</v>
      </c>
      <c r="C45" s="138">
        <v>6121</v>
      </c>
      <c r="D45" s="131"/>
      <c r="E45" s="107"/>
      <c r="F45" s="107"/>
      <c r="G45" s="107"/>
      <c r="H45" s="107"/>
      <c r="I45" s="107"/>
      <c r="J45" s="107"/>
      <c r="K45" s="107"/>
      <c r="L45" s="107"/>
      <c r="M45" s="107">
        <v>208</v>
      </c>
      <c r="N45" s="107"/>
      <c r="O45" s="107"/>
      <c r="P45" s="107"/>
      <c r="Q45" s="107"/>
      <c r="R45" s="107"/>
      <c r="S45" s="107"/>
      <c r="T45" s="107"/>
      <c r="U45" s="107"/>
      <c r="V45" s="107">
        <v>22</v>
      </c>
      <c r="W45" s="107"/>
      <c r="X45" s="117"/>
      <c r="Y45" s="143">
        <f t="shared" si="2"/>
        <v>230</v>
      </c>
      <c r="Z45" s="150">
        <f t="shared" si="3"/>
        <v>230</v>
      </c>
      <c r="AA45" s="146">
        <f t="shared" si="3"/>
        <v>230</v>
      </c>
      <c r="AB45" s="146">
        <f t="shared" si="7"/>
        <v>230</v>
      </c>
      <c r="AC45" s="146">
        <f t="shared" si="7"/>
        <v>230</v>
      </c>
      <c r="AD45" s="18">
        <f t="shared" si="7"/>
        <v>230</v>
      </c>
    </row>
    <row r="46" spans="2:30" ht="12.75">
      <c r="B46" s="127" t="s">
        <v>41</v>
      </c>
      <c r="C46" s="136">
        <v>6125</v>
      </c>
      <c r="D46" s="131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>
        <v>25</v>
      </c>
      <c r="W46" s="107"/>
      <c r="X46" s="117"/>
      <c r="Y46" s="143">
        <f t="shared" si="2"/>
        <v>25</v>
      </c>
      <c r="Z46" s="150">
        <f t="shared" si="3"/>
        <v>25</v>
      </c>
      <c r="AA46" s="146">
        <f t="shared" si="3"/>
        <v>25</v>
      </c>
      <c r="AB46" s="146">
        <f t="shared" si="7"/>
        <v>25</v>
      </c>
      <c r="AC46" s="146">
        <f t="shared" si="7"/>
        <v>25</v>
      </c>
      <c r="AD46" s="18">
        <f t="shared" si="7"/>
        <v>25</v>
      </c>
    </row>
    <row r="47" spans="2:30" ht="13.5" thickBot="1">
      <c r="B47" s="129" t="s">
        <v>47</v>
      </c>
      <c r="C47" s="139">
        <v>6130</v>
      </c>
      <c r="D47" s="134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>
        <v>65</v>
      </c>
      <c r="W47" s="110"/>
      <c r="X47" s="120"/>
      <c r="Y47" s="144">
        <f t="shared" si="2"/>
        <v>65</v>
      </c>
      <c r="Z47" s="151">
        <f t="shared" si="3"/>
        <v>65</v>
      </c>
      <c r="AA47" s="152">
        <f t="shared" si="3"/>
        <v>65</v>
      </c>
      <c r="AB47" s="152">
        <f t="shared" si="7"/>
        <v>65</v>
      </c>
      <c r="AC47" s="152">
        <f t="shared" si="7"/>
        <v>65</v>
      </c>
      <c r="AD47" s="153">
        <f t="shared" si="7"/>
        <v>65</v>
      </c>
    </row>
    <row r="48" spans="2:25" ht="12.75" hidden="1">
      <c r="B48" s="100" t="s">
        <v>48</v>
      </c>
      <c r="C48" s="104"/>
      <c r="D48" s="101"/>
      <c r="E48" s="103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2"/>
      <c r="W48" s="101"/>
      <c r="X48" s="101"/>
      <c r="Y48" s="105">
        <f t="shared" si="2"/>
        <v>0</v>
      </c>
    </row>
    <row r="49" spans="2:25" ht="12.75" hidden="1">
      <c r="B49" s="1" t="s">
        <v>49</v>
      </c>
      <c r="C49" s="10"/>
      <c r="D49" s="3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  <c r="W49" s="3"/>
      <c r="X49" s="3"/>
      <c r="Y49" s="96">
        <f t="shared" si="2"/>
        <v>0</v>
      </c>
    </row>
    <row r="51" spans="2:23" ht="12.75">
      <c r="B51" t="s">
        <v>17</v>
      </c>
      <c r="D51" t="s">
        <v>17</v>
      </c>
      <c r="I51" t="s">
        <v>113</v>
      </c>
      <c r="K51" t="s">
        <v>17</v>
      </c>
      <c r="M51" t="s">
        <v>17</v>
      </c>
      <c r="P51" s="97" t="s">
        <v>17</v>
      </c>
      <c r="Q51" t="s">
        <v>17</v>
      </c>
      <c r="T51" t="s">
        <v>17</v>
      </c>
      <c r="W51" t="s">
        <v>17</v>
      </c>
    </row>
    <row r="52" spans="4:27" ht="12.75">
      <c r="D52" t="s">
        <v>17</v>
      </c>
      <c r="Z52" t="s">
        <v>17</v>
      </c>
      <c r="AA52" t="s">
        <v>17</v>
      </c>
    </row>
    <row r="59" ht="12.75">
      <c r="U59" s="94"/>
    </row>
  </sheetData>
  <mergeCells count="28">
    <mergeCell ref="AC1:AC3"/>
    <mergeCell ref="AD1:AD3"/>
    <mergeCell ref="Y1:Y3"/>
    <mergeCell ref="Z1:Z3"/>
    <mergeCell ref="AA1:AA3"/>
    <mergeCell ref="AB1:AB3"/>
    <mergeCell ref="W1:W3"/>
    <mergeCell ref="X1:X3"/>
    <mergeCell ref="S1:S3"/>
    <mergeCell ref="T1:T3"/>
    <mergeCell ref="U1:U3"/>
    <mergeCell ref="V1:V3"/>
    <mergeCell ref="O1:O3"/>
    <mergeCell ref="P1:P3"/>
    <mergeCell ref="Q1:Q3"/>
    <mergeCell ref="R1:R3"/>
    <mergeCell ref="K1:K3"/>
    <mergeCell ref="L1:L3"/>
    <mergeCell ref="M1:M3"/>
    <mergeCell ref="N1:N3"/>
    <mergeCell ref="G1:G3"/>
    <mergeCell ref="H1:H3"/>
    <mergeCell ref="I1:I3"/>
    <mergeCell ref="J1:J3"/>
    <mergeCell ref="D1:D3"/>
    <mergeCell ref="E1:E3"/>
    <mergeCell ref="B1:B3"/>
    <mergeCell ref="F1:F3"/>
  </mergeCells>
  <printOptions/>
  <pageMargins left="0.75" right="0.75" top="1" bottom="1" header="0.5" footer="0.5"/>
  <pageSetup fitToHeight="1" fitToWidth="1" horizontalDpi="600" verticalDpi="600" orientation="portrait" paperSize="9" scale="9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