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5"/>
  </bookViews>
  <sheets>
    <sheet name="Schválený výhled 2018-2022" sheetId="1" r:id="rId1"/>
    <sheet name="Výhled2018-2022" sheetId="2" r:id="rId2"/>
    <sheet name="Návrh rozpočtu 2019" sheetId="3" r:id="rId3"/>
    <sheet name="NavrhRozp" sheetId="4" r:id="rId4"/>
    <sheet name="rozpis příjmy" sheetId="5" r:id="rId5"/>
    <sheet name="rozpis výdaje" sheetId="6" r:id="rId6"/>
    <sheet name="Financování" sheetId="7" r:id="rId7"/>
  </sheets>
  <definedNames/>
  <calcPr fullCalcOnLoad="1"/>
</workbook>
</file>

<file path=xl/comments5.xml><?xml version="1.0" encoding="utf-8"?>
<comments xmlns="http://schemas.openxmlformats.org/spreadsheetml/2006/main">
  <authors>
    <author>Karel Svoboda</author>
  </authors>
  <commentList>
    <comment ref="D52" authorId="0">
      <text>
        <r>
          <rPr>
            <b/>
            <sz val="8"/>
            <rFont val="Tahoma"/>
            <family val="2"/>
          </rPr>
          <t>Karel Svoboda:</t>
        </r>
        <r>
          <rPr>
            <sz val="8"/>
            <rFont val="Tahoma"/>
            <family val="2"/>
          </rPr>
          <t xml:space="preserve">
150 tis úvěr číslo I.
33,3*12 úvěr číslo II.</t>
        </r>
      </text>
    </comment>
    <comment ref="D42" authorId="0">
      <text>
        <r>
          <rPr>
            <b/>
            <sz val="8"/>
            <rFont val="Tahoma"/>
            <family val="2"/>
          </rPr>
          <t>Karel Svoboda:</t>
        </r>
        <r>
          <rPr>
            <sz val="8"/>
            <rFont val="Tahoma"/>
            <family val="2"/>
          </rPr>
          <t xml:space="preserve">
Příspěvek na výkon státní správy 7,7*12</t>
        </r>
      </text>
    </comment>
  </commentList>
</comments>
</file>

<file path=xl/comments7.xml><?xml version="1.0" encoding="utf-8"?>
<comments xmlns="http://schemas.openxmlformats.org/spreadsheetml/2006/main">
  <authors>
    <author>Karel Svoboda</author>
  </authors>
  <commentList>
    <comment ref="D5" authorId="0">
      <text>
        <r>
          <rPr>
            <b/>
            <sz val="8"/>
            <rFont val="Tahoma"/>
            <family val="2"/>
          </rPr>
          <t>Karel Svoboda:</t>
        </r>
        <r>
          <rPr>
            <sz val="8"/>
            <rFont val="Tahoma"/>
            <family val="2"/>
          </rPr>
          <t xml:space="preserve">
250 tis úvěr číslo I.
33,3*12 úvěr číslo II.</t>
        </r>
      </text>
    </comment>
  </commentList>
</comments>
</file>

<file path=xl/sharedStrings.xml><?xml version="1.0" encoding="utf-8"?>
<sst xmlns="http://schemas.openxmlformats.org/spreadsheetml/2006/main" count="345" uniqueCount="178">
  <si>
    <t>Veřejné osvětlení</t>
  </si>
  <si>
    <t>Tělovýchova a koupaliště</t>
  </si>
  <si>
    <t>Bytové hospodářství</t>
  </si>
  <si>
    <t>Požární ochrana</t>
  </si>
  <si>
    <t>Odvoz odpadů</t>
  </si>
  <si>
    <t>Nebezpečný odpad</t>
  </si>
  <si>
    <t>komunální služby</t>
  </si>
  <si>
    <t>Knihovna</t>
  </si>
  <si>
    <t>Kultura</t>
  </si>
  <si>
    <t>Základní škola</t>
  </si>
  <si>
    <t>Mateřská škola</t>
  </si>
  <si>
    <t>Péče o vzhled obce</t>
  </si>
  <si>
    <t>Obecní zastupitelstvo</t>
  </si>
  <si>
    <t xml:space="preserve"> </t>
  </si>
  <si>
    <t>Součty</t>
  </si>
  <si>
    <t>Elektrická energie</t>
  </si>
  <si>
    <t>Mzdové náklady</t>
  </si>
  <si>
    <t>Mzdové náklady-odměny</t>
  </si>
  <si>
    <t>Materiál</t>
  </si>
  <si>
    <t>Plyn</t>
  </si>
  <si>
    <t>Služby</t>
  </si>
  <si>
    <t>konzultace,poradensřtví</t>
  </si>
  <si>
    <t>Poštovné</t>
  </si>
  <si>
    <t>Pohoštění</t>
  </si>
  <si>
    <t>Voda</t>
  </si>
  <si>
    <t>Cestovné</t>
  </si>
  <si>
    <t>Školení</t>
  </si>
  <si>
    <t>Věcné dary</t>
  </si>
  <si>
    <t>Služby peněžních ústavů.</t>
  </si>
  <si>
    <t>Služby zpracování dat</t>
  </si>
  <si>
    <t>%</t>
  </si>
  <si>
    <t>Odd/par</t>
  </si>
  <si>
    <t>pol</t>
  </si>
  <si>
    <t>Náplň účtu</t>
  </si>
  <si>
    <t>Plán</t>
  </si>
  <si>
    <t>Skutečnost</t>
  </si>
  <si>
    <t>Daň z příjmu FO závislá činnost</t>
  </si>
  <si>
    <t>Daň z příjmu FO samostaně výdělečně činných</t>
  </si>
  <si>
    <t>Daň z příjmu FO kapitálový výnos</t>
  </si>
  <si>
    <t>Daň z příjmu PO</t>
  </si>
  <si>
    <t>Daň z nemovitostí</t>
  </si>
  <si>
    <t>Tř.1</t>
  </si>
  <si>
    <t>Daňové příjmy</t>
  </si>
  <si>
    <t>příjmy z prodeje pozemků</t>
  </si>
  <si>
    <t>Prodej zboží</t>
  </si>
  <si>
    <t>Příjmy z pronájmu pozemků</t>
  </si>
  <si>
    <t xml:space="preserve">  </t>
  </si>
  <si>
    <t>Nájem z nebytových prostor</t>
  </si>
  <si>
    <t>Nájem z bytů</t>
  </si>
  <si>
    <t>Příjmy z pronájmu majetku</t>
  </si>
  <si>
    <t>Tř.2</t>
  </si>
  <si>
    <t>Nedaňové příjmy</t>
  </si>
  <si>
    <t>Příjmy z prodeje investičního majetku</t>
  </si>
  <si>
    <t>Tř.3</t>
  </si>
  <si>
    <t>Kapitálové příjmy</t>
  </si>
  <si>
    <t>Neinvestiční přijaté dotace ze SR</t>
  </si>
  <si>
    <t>Tř. 4</t>
  </si>
  <si>
    <t>Převod zůstatků u min.roku</t>
  </si>
  <si>
    <t>Tř. 8</t>
  </si>
  <si>
    <t xml:space="preserve">Financování </t>
  </si>
  <si>
    <t>Příjmy celkem</t>
  </si>
  <si>
    <t>Provoz veřejné dopravy</t>
  </si>
  <si>
    <t>Výdaje na dopravní obslužnost</t>
  </si>
  <si>
    <t>Ostatní záležitosti pozemních komunikací</t>
  </si>
  <si>
    <t>Ochrané pomůcky</t>
  </si>
  <si>
    <t>Programové vybavení</t>
  </si>
  <si>
    <t>Ostatní neinv.dotace veř.rozp.územní úrovně</t>
  </si>
  <si>
    <t>Ostatní činnost</t>
  </si>
  <si>
    <t>Finanční činnost min.let</t>
  </si>
  <si>
    <t>Pamárky</t>
  </si>
  <si>
    <t>Knihy,tiskoviny,literatura</t>
  </si>
  <si>
    <t>Úroky vlastní</t>
  </si>
  <si>
    <t>Telekomunikační služby</t>
  </si>
  <si>
    <t>Nebytové hospodářství</t>
  </si>
  <si>
    <t>Budovy, haly, stavby</t>
  </si>
  <si>
    <t xml:space="preserve">příjmy z prodeje ostat. Nem. </t>
  </si>
  <si>
    <t>činnost místní správy</t>
  </si>
  <si>
    <t>příjem z DPH</t>
  </si>
  <si>
    <t>Poplatek za svoz TKO</t>
  </si>
  <si>
    <t>Splátky úvěru</t>
  </si>
  <si>
    <t>Celkem</t>
  </si>
  <si>
    <t>Příjmy</t>
  </si>
  <si>
    <t>Rozhlas</t>
  </si>
  <si>
    <t>třída</t>
  </si>
  <si>
    <t>Nekapitálové příjmy ( přijaté dotace)</t>
  </si>
  <si>
    <t>paragraf</t>
  </si>
  <si>
    <t>provoz veřejné dopravy</t>
  </si>
  <si>
    <t>základní školy</t>
  </si>
  <si>
    <t>kultura</t>
  </si>
  <si>
    <t>památky</t>
  </si>
  <si>
    <t>tělovýchova</t>
  </si>
  <si>
    <t>bytové hospodářství</t>
  </si>
  <si>
    <t>odvoz odpadů</t>
  </si>
  <si>
    <t>péče o vzhled obce</t>
  </si>
  <si>
    <t>požární ochrana</t>
  </si>
  <si>
    <t>zastupitelstvo obce</t>
  </si>
  <si>
    <t>Dotace Úřadu práce</t>
  </si>
  <si>
    <t>sociální pojištění</t>
  </si>
  <si>
    <t>Neinvestiční transfery občanským</t>
  </si>
  <si>
    <t>Dotace a příspěvky obcím</t>
  </si>
  <si>
    <t>DDHIM</t>
  </si>
  <si>
    <t>Pozemky</t>
  </si>
  <si>
    <t>Zákonné pojištění</t>
  </si>
  <si>
    <t>Zdravotní pojištění</t>
  </si>
  <si>
    <t>Poplatek ze psů</t>
  </si>
  <si>
    <t>Správní poplatky</t>
  </si>
  <si>
    <t>Kapitálové rezervy</t>
  </si>
  <si>
    <t>Dary obyvatelstvu</t>
  </si>
  <si>
    <t>Služby spojené s bytovým hospodářstvím</t>
  </si>
  <si>
    <t>Služby spojené s nebytovým hospodářstvím</t>
  </si>
  <si>
    <t>Služby obyvatelstvu (doprava,chodníky)</t>
  </si>
  <si>
    <t>Třídění odpadů (odměny)</t>
  </si>
  <si>
    <t>Neinvestiční transfery cizím přísp.o.</t>
  </si>
  <si>
    <t>Opravy a udržování</t>
  </si>
  <si>
    <t>PHM+maziva</t>
  </si>
  <si>
    <t>Nákup zboží (popelnice pro občany)</t>
  </si>
  <si>
    <t>Transfery obecně prospěš. spolkům</t>
  </si>
  <si>
    <t>Ostatní neinv.transfery nezisk apod.org.</t>
  </si>
  <si>
    <t>Vratky VRÚU transfery posk.v min.obd.</t>
  </si>
  <si>
    <t>Nevyčerpaná částka úvěru</t>
  </si>
  <si>
    <t>částka v tisících Kč</t>
  </si>
  <si>
    <t>Nedaňové příjmy ( pronájmy, prodej zboží)</t>
  </si>
  <si>
    <t>Kapitálové příjmy (prodeje pozemků..)</t>
  </si>
  <si>
    <t>Výdaje</t>
  </si>
  <si>
    <t>ostatní záležitosti pozemních komunikací</t>
  </si>
  <si>
    <t>rozhlas</t>
  </si>
  <si>
    <t>nebytové hospodářství</t>
  </si>
  <si>
    <t>veřejné osvětlení</t>
  </si>
  <si>
    <t>nebezpečný odpad</t>
  </si>
  <si>
    <t>Výdaje celkem</t>
  </si>
  <si>
    <t>z toho</t>
  </si>
  <si>
    <t>výdaje třídy 5</t>
  </si>
  <si>
    <t>výdaje třídy 6</t>
  </si>
  <si>
    <t xml:space="preserve">Sňato dne:        </t>
  </si>
  <si>
    <t>Výdaje dle tříd celkem (kontrola)</t>
  </si>
  <si>
    <t>Financování</t>
  </si>
  <si>
    <t>financování (zústatek účtu ,čerpání a splátky úvěru)</t>
  </si>
  <si>
    <t>kontrola rozpočtu</t>
  </si>
  <si>
    <t>IČ: 00530468</t>
  </si>
  <si>
    <t>na roky 2018 až 2022</t>
  </si>
  <si>
    <t>( Návrh vytvořen v tis. Kč )</t>
  </si>
  <si>
    <t>Splátky obou úvěrů ve výhledu hospodaření obce promítnuty.</t>
  </si>
  <si>
    <t>Obec splácí : 1. dlouhodobý úvěr s ročními splátkami  ve výši 400 tisíc Kč. Splatnost úvěru je 30.11.2027.</t>
  </si>
  <si>
    <t xml:space="preserve">                    2. dlouhodobý úvěr s ročními splátkami ve výši 250 tisíc Kč. Splatnost úvěru 30.6.2019.</t>
  </si>
  <si>
    <t>Vyvěšeno :  25.12.2017</t>
  </si>
  <si>
    <t xml:space="preserve">                     2. dlouhodobý úvěr s ročními splátkami ve výši 250 tisíc Kč. Splatnost úvěru 30.6.2019.</t>
  </si>
  <si>
    <t xml:space="preserve">Schválený střednědobý výhled rozpočtu Obce Hradčany-Kobeřice </t>
  </si>
  <si>
    <t xml:space="preserve">Návrh střednědobého výhledu rozpočtu Obce Hradčany-Kobeřice </t>
  </si>
  <si>
    <t xml:space="preserve">Sňato dne:  </t>
  </si>
  <si>
    <t>Sňato dne:        20.12.2017</t>
  </si>
  <si>
    <t>Transfery podnik.subjektům FO</t>
  </si>
  <si>
    <t>Vnitřní obchod</t>
  </si>
  <si>
    <t>Platby daní a poplatků státnímu rozpočtu</t>
  </si>
  <si>
    <t>vnitřní obchod</t>
  </si>
  <si>
    <t>Návrh rozpočtu na rok 2019</t>
  </si>
  <si>
    <t>Zpracováno dne 13.11.2018</t>
  </si>
  <si>
    <t xml:space="preserve">Návrh rozpočtu vyvěšen dne </t>
  </si>
  <si>
    <t>Rozpis navrhovaného rozpočtu obce Hradčany Kobeřice na rok 2019</t>
  </si>
  <si>
    <t>rozpis příjmů dle položek v tis. Kč</t>
  </si>
  <si>
    <t xml:space="preserve">Vyvěšeno dne : </t>
  </si>
  <si>
    <t xml:space="preserve">Sňato dne:       </t>
  </si>
  <si>
    <t>Schválený rozpočet obce Hradčany-Kobeřice , IČ: 00530468   na  rok 2019</t>
  </si>
  <si>
    <t>( v tisících Kč )</t>
  </si>
  <si>
    <t>Schválený rozpočet 2018</t>
  </si>
  <si>
    <t>Předpokládaná skutečnost 2018</t>
  </si>
  <si>
    <t>Volby do zastupitelstev územních samospráv</t>
  </si>
  <si>
    <t>Prezidentské volby</t>
  </si>
  <si>
    <t>Vratky transferů poskytnutých z veř.rozpočtů</t>
  </si>
  <si>
    <t>Činnost místní správy</t>
  </si>
  <si>
    <t>Zastupitelstvo obce</t>
  </si>
  <si>
    <t>Komunální služby</t>
  </si>
  <si>
    <t>Základní školy</t>
  </si>
  <si>
    <t>Zachování a obnova kulturních památek</t>
  </si>
  <si>
    <t>Památky</t>
  </si>
  <si>
    <t>Tělovýchova</t>
  </si>
  <si>
    <t>Shválený rozpočet obce Hradčany-Kobeřice IČ:00530468 na rok 2019</t>
  </si>
  <si>
    <t>Schválený rozpočet 2019</t>
  </si>
  <si>
    <t>Příjmy z loterií ahazardních her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</si>
</sst>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#,##0_ ;\-#,##0\ "/>
    <numFmt numFmtId="168" formatCode="d&quot;.&quot;m&quot;.&quot;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000000"/>
      <name val="Arial"/>
      <family val="2"/>
    </font>
    <font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35" borderId="19" xfId="0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16" fontId="4" fillId="35" borderId="21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0" fontId="1" fillId="34" borderId="27" xfId="0" applyFont="1" applyFill="1" applyBorder="1" applyAlignment="1">
      <alignment horizontal="left"/>
    </xf>
    <xf numFmtId="0" fontId="1" fillId="34" borderId="28" xfId="0" applyFont="1" applyFill="1" applyBorder="1" applyAlignment="1">
      <alignment/>
    </xf>
    <xf numFmtId="3" fontId="1" fillId="34" borderId="29" xfId="0" applyNumberFormat="1" applyFont="1" applyFill="1" applyBorder="1" applyAlignment="1">
      <alignment horizontal="righ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/>
    </xf>
    <xf numFmtId="3" fontId="0" fillId="0" borderId="16" xfId="0" applyNumberFormat="1" applyFill="1" applyBorder="1" applyAlignment="1">
      <alignment/>
    </xf>
    <xf numFmtId="167" fontId="1" fillId="34" borderId="29" xfId="0" applyNumberFormat="1" applyFont="1" applyFill="1" applyBorder="1" applyAlignment="1">
      <alignment horizontal="right"/>
    </xf>
    <xf numFmtId="167" fontId="2" fillId="0" borderId="32" xfId="0" applyNumberFormat="1" applyFont="1" applyBorder="1" applyAlignment="1">
      <alignment horizontal="right"/>
    </xf>
    <xf numFmtId="0" fontId="1" fillId="34" borderId="27" xfId="0" applyFont="1" applyFill="1" applyBorder="1" applyAlignment="1">
      <alignment/>
    </xf>
    <xf numFmtId="167" fontId="1" fillId="34" borderId="29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2" fontId="0" fillId="0" borderId="33" xfId="0" applyNumberFormat="1" applyBorder="1" applyAlignment="1">
      <alignment/>
    </xf>
    <xf numFmtId="0" fontId="1" fillId="34" borderId="34" xfId="0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167" fontId="0" fillId="0" borderId="35" xfId="0" applyNumberFormat="1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5" fillId="36" borderId="36" xfId="0" applyFont="1" applyFill="1" applyBorder="1" applyAlignment="1">
      <alignment/>
    </xf>
    <xf numFmtId="167" fontId="1" fillId="36" borderId="37" xfId="0" applyNumberFormat="1" applyFont="1" applyFill="1" applyBorder="1" applyAlignment="1">
      <alignment/>
    </xf>
    <xf numFmtId="2" fontId="0" fillId="0" borderId="38" xfId="0" applyNumberFormat="1" applyBorder="1" applyAlignment="1">
      <alignment/>
    </xf>
    <xf numFmtId="167" fontId="1" fillId="34" borderId="39" xfId="0" applyNumberFormat="1" applyFon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6" borderId="20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0" borderId="30" xfId="0" applyBorder="1" applyAlignment="1">
      <alignment horizontal="center"/>
    </xf>
    <xf numFmtId="3" fontId="0" fillId="0" borderId="0" xfId="0" applyNumberFormat="1" applyFill="1" applyBorder="1" applyAlignment="1">
      <alignment/>
    </xf>
    <xf numFmtId="2" fontId="0" fillId="0" borderId="40" xfId="0" applyNumberFormat="1" applyBorder="1" applyAlignment="1">
      <alignment/>
    </xf>
    <xf numFmtId="0" fontId="0" fillId="36" borderId="22" xfId="0" applyFill="1" applyBorder="1" applyAlignment="1">
      <alignment horizontal="left"/>
    </xf>
    <xf numFmtId="0" fontId="3" fillId="36" borderId="22" xfId="0" applyFont="1" applyFill="1" applyBorder="1" applyAlignment="1">
      <alignment horizontal="left"/>
    </xf>
    <xf numFmtId="3" fontId="3" fillId="36" borderId="18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2" fillId="36" borderId="22" xfId="0" applyFont="1" applyFill="1" applyBorder="1" applyAlignment="1">
      <alignment horizontal="left"/>
    </xf>
    <xf numFmtId="0" fontId="3" fillId="36" borderId="30" xfId="0" applyFont="1" applyFill="1" applyBorder="1" applyAlignment="1">
      <alignment horizontal="left"/>
    </xf>
    <xf numFmtId="0" fontId="3" fillId="36" borderId="31" xfId="0" applyFont="1" applyFill="1" applyBorder="1" applyAlignment="1">
      <alignment/>
    </xf>
    <xf numFmtId="3" fontId="3" fillId="36" borderId="16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167" fontId="1" fillId="36" borderId="32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167" fontId="1" fillId="34" borderId="32" xfId="0" applyNumberFormat="1" applyFont="1" applyFill="1" applyBorder="1" applyAlignment="1">
      <alignment horizontal="right"/>
    </xf>
    <xf numFmtId="2" fontId="0" fillId="34" borderId="38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7" fontId="0" fillId="0" borderId="43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0" xfId="0" applyNumberFormat="1" applyAlignment="1">
      <alignment/>
    </xf>
    <xf numFmtId="0" fontId="0" fillId="34" borderId="47" xfId="0" applyNumberFormat="1" applyFill="1" applyBorder="1" applyAlignment="1">
      <alignment horizontal="left"/>
    </xf>
    <xf numFmtId="0" fontId="0" fillId="0" borderId="0" xfId="0" applyAlignment="1">
      <alignment/>
    </xf>
    <xf numFmtId="0" fontId="0" fillId="0" borderId="42" xfId="0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 horizontal="left"/>
    </xf>
    <xf numFmtId="3" fontId="0" fillId="37" borderId="48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0" fontId="2" fillId="36" borderId="17" xfId="0" applyFont="1" applyFill="1" applyBorder="1" applyAlignment="1">
      <alignment/>
    </xf>
    <xf numFmtId="167" fontId="3" fillId="36" borderId="1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33" xfId="0" applyNumberFormat="1" applyBorder="1" applyAlignment="1">
      <alignment/>
    </xf>
    <xf numFmtId="2" fontId="0" fillId="0" borderId="49" xfId="0" applyNumberFormat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5" fillId="0" borderId="0" xfId="0" applyFont="1" applyAlignment="1">
      <alignment/>
    </xf>
    <xf numFmtId="3" fontId="1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 horizontal="left"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13" fillId="0" borderId="5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13" fillId="0" borderId="57" xfId="0" applyNumberFormat="1" applyFont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3" fontId="13" fillId="0" borderId="6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 horizontal="left"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38" borderId="59" xfId="0" applyFont="1" applyFill="1" applyBorder="1" applyAlignment="1">
      <alignment/>
    </xf>
    <xf numFmtId="0" fontId="6" fillId="0" borderId="62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3" fontId="6" fillId="0" borderId="63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39" borderId="34" xfId="0" applyFont="1" applyFill="1" applyBorder="1" applyAlignment="1">
      <alignment/>
    </xf>
    <xf numFmtId="0" fontId="1" fillId="39" borderId="28" xfId="0" applyFont="1" applyFill="1" applyBorder="1" applyAlignment="1">
      <alignment/>
    </xf>
    <xf numFmtId="167" fontId="1" fillId="39" borderId="29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8" fontId="51" fillId="0" borderId="0" xfId="0" applyNumberFormat="1" applyFont="1" applyAlignment="1">
      <alignment horizontal="left"/>
    </xf>
    <xf numFmtId="0" fontId="51" fillId="0" borderId="0" xfId="0" applyFont="1" applyAlignment="1">
      <alignment horizontal="centerContinuous" vertical="center"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68" xfId="0" applyBorder="1" applyAlignment="1">
      <alignment/>
    </xf>
    <xf numFmtId="0" fontId="0" fillId="0" borderId="37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69" xfId="0" applyBorder="1" applyAlignment="1">
      <alignment/>
    </xf>
    <xf numFmtId="0" fontId="0" fillId="0" borderId="21" xfId="0" applyBorder="1" applyAlignment="1">
      <alignment/>
    </xf>
    <xf numFmtId="0" fontId="1" fillId="0" borderId="7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51" fillId="0" borderId="0" xfId="0" applyFont="1" applyAlignment="1">
      <alignment horizontal="center"/>
    </xf>
    <xf numFmtId="0" fontId="0" fillId="0" borderId="71" xfId="0" applyBorder="1" applyAlignment="1">
      <alignment/>
    </xf>
    <xf numFmtId="0" fontId="0" fillId="0" borderId="0" xfId="0" applyAlignment="1">
      <alignment horizontal="right"/>
    </xf>
    <xf numFmtId="0" fontId="0" fillId="0" borderId="7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 horizontal="left" vertical="center"/>
    </xf>
    <xf numFmtId="3" fontId="51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5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66" xfId="0" applyFont="1" applyBorder="1" applyAlignment="1">
      <alignment/>
    </xf>
    <xf numFmtId="0" fontId="8" fillId="0" borderId="13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72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6" fillId="0" borderId="74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6"/>
  <sheetViews>
    <sheetView zoomScalePageLayoutView="0" workbookViewId="0" topLeftCell="A13">
      <selection activeCell="B54" sqref="B54"/>
    </sheetView>
  </sheetViews>
  <sheetFormatPr defaultColWidth="9.140625" defaultRowHeight="12.75"/>
  <cols>
    <col min="2" max="2" width="43.7109375" style="0" customWidth="1"/>
    <col min="3" max="3" width="10.421875" style="0" customWidth="1"/>
  </cols>
  <sheetData>
    <row r="3" spans="1:7" ht="18">
      <c r="A3" s="179" t="s">
        <v>146</v>
      </c>
      <c r="B3" s="180"/>
      <c r="C3" s="180"/>
      <c r="D3" s="180"/>
      <c r="E3" s="180"/>
      <c r="F3" s="180"/>
      <c r="G3" s="180"/>
    </row>
    <row r="4" spans="1:7" ht="18">
      <c r="A4" s="179" t="s">
        <v>139</v>
      </c>
      <c r="B4" s="179"/>
      <c r="C4" s="179"/>
      <c r="D4" s="179"/>
      <c r="E4" s="179"/>
      <c r="F4" s="179"/>
      <c r="G4" s="179"/>
    </row>
    <row r="5" spans="1:7" ht="13.5" customHeight="1">
      <c r="A5" s="177"/>
      <c r="B5" s="178"/>
      <c r="C5" s="178"/>
      <c r="D5" s="178"/>
      <c r="E5" s="178"/>
      <c r="F5" s="178"/>
      <c r="G5" s="178"/>
    </row>
    <row r="6" spans="2:9" ht="12.75">
      <c r="B6" t="s">
        <v>138</v>
      </c>
      <c r="C6" s="169"/>
      <c r="D6" s="169"/>
      <c r="F6" s="167"/>
      <c r="G6" s="167" t="s">
        <v>140</v>
      </c>
      <c r="H6" s="169"/>
      <c r="I6" s="169"/>
    </row>
    <row r="7" spans="3:9" ht="13.5" thickBot="1">
      <c r="C7" s="164"/>
      <c r="D7" s="164"/>
      <c r="F7" s="167"/>
      <c r="G7" s="167"/>
      <c r="H7" s="169"/>
      <c r="I7" s="169"/>
    </row>
    <row r="8" spans="1:7" ht="13.5" thickBot="1">
      <c r="A8" s="153" t="str">
        <f>NavrhRozp!A4</f>
        <v>třída</v>
      </c>
      <c r="B8" s="159" t="str">
        <f>NavrhRozp!B4</f>
        <v>Příjmy</v>
      </c>
      <c r="C8" s="153">
        <v>2018</v>
      </c>
      <c r="D8" s="154">
        <v>2019</v>
      </c>
      <c r="E8" s="154">
        <v>2020</v>
      </c>
      <c r="F8" s="154">
        <v>2021</v>
      </c>
      <c r="G8" s="155">
        <v>2022</v>
      </c>
    </row>
    <row r="9" spans="1:7" ht="13.5" thickBot="1">
      <c r="A9" s="139"/>
      <c r="B9" s="140"/>
      <c r="C9" s="139"/>
      <c r="D9" s="140"/>
      <c r="E9" s="140"/>
      <c r="F9" s="140"/>
      <c r="G9" s="141"/>
    </row>
    <row r="10" spans="1:7" ht="12.75">
      <c r="A10" s="143">
        <f>NavrhRozp!A5</f>
        <v>1</v>
      </c>
      <c r="B10" s="160" t="str">
        <f>NavrhRozp!B5</f>
        <v>Daňové příjmy</v>
      </c>
      <c r="C10" s="143">
        <f>NavrhRozp!C5</f>
        <v>5736</v>
      </c>
      <c r="D10" s="144">
        <f aca="true" t="shared" si="0" ref="D10:G13">C10</f>
        <v>5736</v>
      </c>
      <c r="E10" s="144">
        <f t="shared" si="0"/>
        <v>5736</v>
      </c>
      <c r="F10" s="144">
        <f t="shared" si="0"/>
        <v>5736</v>
      </c>
      <c r="G10" s="145">
        <f t="shared" si="0"/>
        <v>5736</v>
      </c>
    </row>
    <row r="11" spans="1:7" ht="12.75">
      <c r="A11" s="10">
        <f>NavrhRozp!A6</f>
        <v>2</v>
      </c>
      <c r="B11" s="161" t="str">
        <f>NavrhRozp!B6</f>
        <v>Nedaňové příjmy ( pronájmy, prodej zboží)</v>
      </c>
      <c r="C11" s="10">
        <f>NavrhRozp!C6</f>
        <v>388</v>
      </c>
      <c r="D11" s="142">
        <f t="shared" si="0"/>
        <v>388</v>
      </c>
      <c r="E11" s="142">
        <f t="shared" si="0"/>
        <v>388</v>
      </c>
      <c r="F11" s="142">
        <f t="shared" si="0"/>
        <v>388</v>
      </c>
      <c r="G11" s="146">
        <f t="shared" si="0"/>
        <v>388</v>
      </c>
    </row>
    <row r="12" spans="1:7" ht="12.75">
      <c r="A12" s="10">
        <f>NavrhRozp!A7</f>
        <v>3</v>
      </c>
      <c r="B12" s="161" t="str">
        <f>NavrhRozp!B7</f>
        <v>Kapitálové příjmy (prodeje pozemků..)</v>
      </c>
      <c r="C12" s="10">
        <f>NavrhRozp!C7</f>
        <v>0</v>
      </c>
      <c r="D12" s="142">
        <f t="shared" si="0"/>
        <v>0</v>
      </c>
      <c r="E12" s="142">
        <f t="shared" si="0"/>
        <v>0</v>
      </c>
      <c r="F12" s="142">
        <f t="shared" si="0"/>
        <v>0</v>
      </c>
      <c r="G12" s="146">
        <f t="shared" si="0"/>
        <v>0</v>
      </c>
    </row>
    <row r="13" spans="1:7" ht="13.5" thickBot="1">
      <c r="A13" s="147">
        <f>NavrhRozp!A8</f>
        <v>4</v>
      </c>
      <c r="B13" s="162" t="str">
        <f>NavrhRozp!B8</f>
        <v>Nekapitálové příjmy ( přijaté dotace)</v>
      </c>
      <c r="C13" s="147">
        <f>NavrhRozp!C8</f>
        <v>0</v>
      </c>
      <c r="D13" s="148">
        <f t="shared" si="0"/>
        <v>0</v>
      </c>
      <c r="E13" s="148">
        <f t="shared" si="0"/>
        <v>0</v>
      </c>
      <c r="F13" s="148">
        <f t="shared" si="0"/>
        <v>0</v>
      </c>
      <c r="G13" s="149">
        <f t="shared" si="0"/>
        <v>0</v>
      </c>
    </row>
    <row r="14" spans="1:7" ht="13.5" thickBot="1">
      <c r="A14" s="139"/>
      <c r="B14" s="140"/>
      <c r="C14" s="139"/>
      <c r="D14" s="140"/>
      <c r="E14" s="140"/>
      <c r="F14" s="140"/>
      <c r="G14" s="141"/>
    </row>
    <row r="15" spans="1:7" ht="13.5" thickBot="1">
      <c r="A15" s="150"/>
      <c r="B15" s="151" t="str">
        <f>NavrhRozp!B10</f>
        <v>Příjmy celkem</v>
      </c>
      <c r="C15" s="151">
        <f>NavrhRozp!C10</f>
        <v>6124</v>
      </c>
      <c r="D15" s="151">
        <f>C15</f>
        <v>6124</v>
      </c>
      <c r="E15" s="151">
        <f>D15</f>
        <v>6124</v>
      </c>
      <c r="F15" s="151">
        <f>E15</f>
        <v>6124</v>
      </c>
      <c r="G15" s="152">
        <f>F15</f>
        <v>6124</v>
      </c>
    </row>
    <row r="16" ht="13.5" thickBot="1"/>
    <row r="17" spans="1:7" ht="13.5" thickBot="1">
      <c r="A17" s="150" t="str">
        <f>NavrhRozp!A12</f>
        <v>paragraf</v>
      </c>
      <c r="B17" s="151" t="str">
        <f>NavrhRozp!B12</f>
        <v>Výdaje</v>
      </c>
      <c r="C17" s="151"/>
      <c r="D17" s="151"/>
      <c r="E17" s="151"/>
      <c r="F17" s="151"/>
      <c r="G17" s="152"/>
    </row>
    <row r="18" spans="1:7" ht="13.5" thickBot="1">
      <c r="A18" s="156"/>
      <c r="B18" s="157"/>
      <c r="C18" s="157"/>
      <c r="D18" s="157"/>
      <c r="E18" s="157"/>
      <c r="F18" s="157"/>
      <c r="G18" s="158"/>
    </row>
    <row r="19" spans="1:7" ht="12.75">
      <c r="A19" s="10">
        <f>NavrhRozp!A13</f>
        <v>2141</v>
      </c>
      <c r="B19" s="161" t="str">
        <f>NavrhRozp!B13</f>
        <v>vnitřní obchod</v>
      </c>
      <c r="C19" s="143">
        <f>NavrhRozp!C13</f>
        <v>60</v>
      </c>
      <c r="D19" s="144">
        <f aca="true" t="shared" si="1" ref="D19:G34">C19</f>
        <v>60</v>
      </c>
      <c r="E19" s="144">
        <f t="shared" si="1"/>
        <v>60</v>
      </c>
      <c r="F19" s="144">
        <f t="shared" si="1"/>
        <v>60</v>
      </c>
      <c r="G19" s="145">
        <f t="shared" si="1"/>
        <v>60</v>
      </c>
    </row>
    <row r="20" spans="1:7" ht="12.75">
      <c r="A20" s="10">
        <f>NavrhRozp!A14</f>
        <v>2221</v>
      </c>
      <c r="B20" s="161" t="str">
        <f>NavrhRozp!B14</f>
        <v>provoz veřejné dopravy</v>
      </c>
      <c r="C20" s="10">
        <f>NavrhRozp!C14</f>
        <v>23</v>
      </c>
      <c r="D20" s="142">
        <f t="shared" si="1"/>
        <v>23</v>
      </c>
      <c r="E20" s="142">
        <f t="shared" si="1"/>
        <v>23</v>
      </c>
      <c r="F20" s="142">
        <f t="shared" si="1"/>
        <v>23</v>
      </c>
      <c r="G20" s="146">
        <f t="shared" si="1"/>
        <v>23</v>
      </c>
    </row>
    <row r="21" spans="1:7" ht="12.75">
      <c r="A21" s="10">
        <f>NavrhRozp!A16</f>
        <v>3113</v>
      </c>
      <c r="B21" s="161" t="str">
        <f>NavrhRozp!B16</f>
        <v>základní školy</v>
      </c>
      <c r="C21" s="10">
        <f>NavrhRozp!C16</f>
        <v>10</v>
      </c>
      <c r="D21" s="142">
        <f t="shared" si="1"/>
        <v>10</v>
      </c>
      <c r="E21" s="142">
        <f t="shared" si="1"/>
        <v>10</v>
      </c>
      <c r="F21" s="142">
        <f t="shared" si="1"/>
        <v>10</v>
      </c>
      <c r="G21" s="146">
        <f t="shared" si="1"/>
        <v>10</v>
      </c>
    </row>
    <row r="22" spans="1:7" ht="12.75">
      <c r="A22" s="10">
        <f>NavrhRozp!A17</f>
        <v>3319</v>
      </c>
      <c r="B22" s="161" t="str">
        <f>NavrhRozp!B17</f>
        <v>kultura</v>
      </c>
      <c r="C22" s="10">
        <f>NavrhRozp!C17</f>
        <v>59</v>
      </c>
      <c r="D22" s="142">
        <f t="shared" si="1"/>
        <v>59</v>
      </c>
      <c r="E22" s="142">
        <f t="shared" si="1"/>
        <v>59</v>
      </c>
      <c r="F22" s="142">
        <f t="shared" si="1"/>
        <v>59</v>
      </c>
      <c r="G22" s="146">
        <f t="shared" si="1"/>
        <v>59</v>
      </c>
    </row>
    <row r="23" spans="1:7" ht="12.75">
      <c r="A23" s="10">
        <f>NavrhRozp!A18</f>
        <v>3329</v>
      </c>
      <c r="B23" s="161" t="str">
        <f>NavrhRozp!B18</f>
        <v>památky</v>
      </c>
      <c r="C23" s="10">
        <f>NavrhRozp!C18</f>
        <v>23</v>
      </c>
      <c r="D23" s="142">
        <f t="shared" si="1"/>
        <v>23</v>
      </c>
      <c r="E23" s="142">
        <f t="shared" si="1"/>
        <v>23</v>
      </c>
      <c r="F23" s="142">
        <f t="shared" si="1"/>
        <v>23</v>
      </c>
      <c r="G23" s="146">
        <f t="shared" si="1"/>
        <v>23</v>
      </c>
    </row>
    <row r="24" spans="1:7" ht="12.75">
      <c r="A24" s="10">
        <f>NavrhRozp!A19</f>
        <v>3349</v>
      </c>
      <c r="B24" s="161" t="str">
        <f>NavrhRozp!B19</f>
        <v>rozhlas</v>
      </c>
      <c r="C24" s="10">
        <f>NavrhRozp!C19</f>
        <v>5</v>
      </c>
      <c r="D24" s="142">
        <f t="shared" si="1"/>
        <v>5</v>
      </c>
      <c r="E24" s="142">
        <f t="shared" si="1"/>
        <v>5</v>
      </c>
      <c r="F24" s="142">
        <f t="shared" si="1"/>
        <v>5</v>
      </c>
      <c r="G24" s="146">
        <f t="shared" si="1"/>
        <v>5</v>
      </c>
    </row>
    <row r="25" spans="1:7" ht="12.75">
      <c r="A25" s="10">
        <f>NavrhRozp!A20</f>
        <v>3419</v>
      </c>
      <c r="B25" s="161" t="str">
        <f>NavrhRozp!B20</f>
        <v>tělovýchova</v>
      </c>
      <c r="C25" s="10">
        <f>NavrhRozp!C20</f>
        <v>230</v>
      </c>
      <c r="D25" s="142">
        <f t="shared" si="1"/>
        <v>230</v>
      </c>
      <c r="E25" s="142">
        <f t="shared" si="1"/>
        <v>230</v>
      </c>
      <c r="F25" s="142">
        <f t="shared" si="1"/>
        <v>230</v>
      </c>
      <c r="G25" s="146">
        <f t="shared" si="1"/>
        <v>230</v>
      </c>
    </row>
    <row r="26" spans="1:7" ht="12.75">
      <c r="A26" s="10">
        <f>NavrhRozp!A21</f>
        <v>3612</v>
      </c>
      <c r="B26" s="161" t="str">
        <f>NavrhRozp!B21</f>
        <v>bytové hospodářství</v>
      </c>
      <c r="C26" s="10">
        <f>NavrhRozp!C21</f>
        <v>125</v>
      </c>
      <c r="D26" s="142">
        <f t="shared" si="1"/>
        <v>125</v>
      </c>
      <c r="E26" s="142">
        <f t="shared" si="1"/>
        <v>125</v>
      </c>
      <c r="F26" s="142">
        <f t="shared" si="1"/>
        <v>125</v>
      </c>
      <c r="G26" s="146">
        <f t="shared" si="1"/>
        <v>125</v>
      </c>
    </row>
    <row r="27" spans="1:7" ht="12.75">
      <c r="A27" s="10">
        <f>NavrhRozp!A22</f>
        <v>3613</v>
      </c>
      <c r="B27" s="161" t="str">
        <f>NavrhRozp!B22</f>
        <v>nebytové hospodářství</v>
      </c>
      <c r="C27" s="10">
        <f>NavrhRozp!C22</f>
        <v>37</v>
      </c>
      <c r="D27" s="142">
        <f t="shared" si="1"/>
        <v>37</v>
      </c>
      <c r="E27" s="142">
        <f t="shared" si="1"/>
        <v>37</v>
      </c>
      <c r="F27" s="142">
        <f t="shared" si="1"/>
        <v>37</v>
      </c>
      <c r="G27" s="146">
        <f t="shared" si="1"/>
        <v>37</v>
      </c>
    </row>
    <row r="28" spans="1:7" ht="12.75">
      <c r="A28" s="10">
        <f>NavrhRozp!A23</f>
        <v>3631</v>
      </c>
      <c r="B28" s="161" t="str">
        <f>NavrhRozp!B23</f>
        <v>veřejné osvětlení</v>
      </c>
      <c r="C28" s="10">
        <f>NavrhRozp!C23</f>
        <v>60</v>
      </c>
      <c r="D28" s="142">
        <f t="shared" si="1"/>
        <v>60</v>
      </c>
      <c r="E28" s="142">
        <f t="shared" si="1"/>
        <v>60</v>
      </c>
      <c r="F28" s="142">
        <f t="shared" si="1"/>
        <v>60</v>
      </c>
      <c r="G28" s="146">
        <f t="shared" si="1"/>
        <v>60</v>
      </c>
    </row>
    <row r="29" spans="1:7" ht="12.75">
      <c r="A29" s="10">
        <f>NavrhRozp!A24</f>
        <v>3639</v>
      </c>
      <c r="B29" s="161" t="str">
        <f>NavrhRozp!B24</f>
        <v>komunální služby</v>
      </c>
      <c r="C29" s="10">
        <f>NavrhRozp!C24</f>
        <v>275</v>
      </c>
      <c r="D29" s="142">
        <f t="shared" si="1"/>
        <v>275</v>
      </c>
      <c r="E29" s="142">
        <f t="shared" si="1"/>
        <v>275</v>
      </c>
      <c r="F29" s="142">
        <f t="shared" si="1"/>
        <v>275</v>
      </c>
      <c r="G29" s="146">
        <f t="shared" si="1"/>
        <v>275</v>
      </c>
    </row>
    <row r="30" spans="1:7" ht="12.75">
      <c r="A30" s="10">
        <f>NavrhRozp!A25</f>
        <v>3722</v>
      </c>
      <c r="B30" s="161" t="str">
        <f>NavrhRozp!B25</f>
        <v>odvoz odpadů</v>
      </c>
      <c r="C30" s="10">
        <f>NavrhRozp!C25</f>
        <v>465</v>
      </c>
      <c r="D30" s="142">
        <f t="shared" si="1"/>
        <v>465</v>
      </c>
      <c r="E30" s="142">
        <f t="shared" si="1"/>
        <v>465</v>
      </c>
      <c r="F30" s="142">
        <f t="shared" si="1"/>
        <v>465</v>
      </c>
      <c r="G30" s="146">
        <f t="shared" si="1"/>
        <v>465</v>
      </c>
    </row>
    <row r="31" spans="1:7" ht="12.75">
      <c r="A31" s="10">
        <f>NavrhRozp!A26</f>
        <v>3724</v>
      </c>
      <c r="B31" s="161" t="str">
        <f>NavrhRozp!B26</f>
        <v>nebezpečný odpad</v>
      </c>
      <c r="C31" s="10">
        <f>NavrhRozp!C26</f>
        <v>10</v>
      </c>
      <c r="D31" s="142">
        <f t="shared" si="1"/>
        <v>10</v>
      </c>
      <c r="E31" s="142">
        <f t="shared" si="1"/>
        <v>10</v>
      </c>
      <c r="F31" s="142">
        <f t="shared" si="1"/>
        <v>10</v>
      </c>
      <c r="G31" s="146">
        <f t="shared" si="1"/>
        <v>10</v>
      </c>
    </row>
    <row r="32" spans="1:7" ht="12.75">
      <c r="A32" s="10">
        <f>NavrhRozp!A27</f>
        <v>3745</v>
      </c>
      <c r="B32" s="161" t="str">
        <f>NavrhRozp!B27</f>
        <v>péče o vzhled obce</v>
      </c>
      <c r="C32" s="10">
        <f>NavrhRozp!C27</f>
        <v>1486</v>
      </c>
      <c r="D32" s="142">
        <f t="shared" si="1"/>
        <v>1486</v>
      </c>
      <c r="E32" s="142">
        <f t="shared" si="1"/>
        <v>1486</v>
      </c>
      <c r="F32" s="142">
        <f t="shared" si="1"/>
        <v>1486</v>
      </c>
      <c r="G32" s="146">
        <f t="shared" si="1"/>
        <v>1486</v>
      </c>
    </row>
    <row r="33" spans="1:7" ht="12.75">
      <c r="A33" s="10">
        <f>NavrhRozp!A28</f>
        <v>5512</v>
      </c>
      <c r="B33" s="161" t="str">
        <f>NavrhRozp!B28</f>
        <v>požární ochrana</v>
      </c>
      <c r="C33" s="10">
        <f>NavrhRozp!C28</f>
        <v>127</v>
      </c>
      <c r="D33" s="142">
        <f t="shared" si="1"/>
        <v>127</v>
      </c>
      <c r="E33" s="142">
        <f t="shared" si="1"/>
        <v>127</v>
      </c>
      <c r="F33" s="142">
        <f t="shared" si="1"/>
        <v>127</v>
      </c>
      <c r="G33" s="146">
        <f t="shared" si="1"/>
        <v>127</v>
      </c>
    </row>
    <row r="34" spans="1:7" ht="12.75">
      <c r="A34" s="10">
        <f>NavrhRozp!A29</f>
        <v>6112</v>
      </c>
      <c r="B34" s="161" t="str">
        <f>NavrhRozp!B29</f>
        <v>zastupitelstvo obce</v>
      </c>
      <c r="C34" s="10">
        <f>NavrhRozp!C29</f>
        <v>1000</v>
      </c>
      <c r="D34" s="142">
        <f t="shared" si="1"/>
        <v>1000</v>
      </c>
      <c r="E34" s="142">
        <f t="shared" si="1"/>
        <v>1000</v>
      </c>
      <c r="F34" s="142">
        <f t="shared" si="1"/>
        <v>1000</v>
      </c>
      <c r="G34" s="146">
        <f t="shared" si="1"/>
        <v>1000</v>
      </c>
    </row>
    <row r="35" spans="1:7" ht="13.5" thickBot="1">
      <c r="A35" s="10">
        <f>NavrhRozp!A30</f>
        <v>6171</v>
      </c>
      <c r="B35" s="161" t="str">
        <f>NavrhRozp!B30</f>
        <v>činnost místní správy</v>
      </c>
      <c r="C35" s="147">
        <f>NavrhRozp!C30</f>
        <v>1575</v>
      </c>
      <c r="D35" s="148">
        <f>C35+250</f>
        <v>1825</v>
      </c>
      <c r="E35" s="148">
        <f>D35</f>
        <v>1825</v>
      </c>
      <c r="F35" s="148">
        <f>E35</f>
        <v>1825</v>
      </c>
      <c r="G35" s="149">
        <f>F35</f>
        <v>1825</v>
      </c>
    </row>
    <row r="36" spans="1:7" ht="13.5" thickBot="1">
      <c r="A36" s="139" t="str">
        <f>NavrhRozp!A31</f>
        <v> </v>
      </c>
      <c r="B36" s="140" t="str">
        <f>NavrhRozp!B31</f>
        <v> </v>
      </c>
      <c r="C36" s="140"/>
      <c r="D36" s="140"/>
      <c r="E36" s="140"/>
      <c r="F36" s="140"/>
      <c r="G36" s="141"/>
    </row>
    <row r="37" spans="1:7" ht="13.5" thickBot="1">
      <c r="A37" s="150"/>
      <c r="B37" s="151" t="str">
        <f>NavrhRozp!B32</f>
        <v>Výdaje celkem</v>
      </c>
      <c r="C37" s="151">
        <f>SUM(C19:C36)</f>
        <v>5570</v>
      </c>
      <c r="D37" s="151">
        <f>SUM(D19:D36)</f>
        <v>5820</v>
      </c>
      <c r="E37" s="151">
        <f>SUM(E19:E36)</f>
        <v>5820</v>
      </c>
      <c r="F37" s="151">
        <f>SUM(F19:F36)</f>
        <v>5820</v>
      </c>
      <c r="G37" s="152">
        <f>SUM(G19:G36)</f>
        <v>5820</v>
      </c>
    </row>
    <row r="38" ht="13.5" thickBot="1"/>
    <row r="39" spans="1:7" ht="12.75">
      <c r="A39" s="143" t="str">
        <f>NavrhRozp!A34</f>
        <v>z toho</v>
      </c>
      <c r="B39" s="160" t="str">
        <f>NavrhRozp!B34</f>
        <v>výdaje třídy 5</v>
      </c>
      <c r="C39" s="143">
        <f>NavrhRozp!C34</f>
        <v>5442</v>
      </c>
      <c r="D39" s="144">
        <f>C39</f>
        <v>5442</v>
      </c>
      <c r="E39" s="144">
        <f>D39</f>
        <v>5442</v>
      </c>
      <c r="F39" s="144">
        <f>E39</f>
        <v>5442</v>
      </c>
      <c r="G39" s="145">
        <f>F39</f>
        <v>5442</v>
      </c>
    </row>
    <row r="40" spans="1:7" ht="13.5" thickBot="1">
      <c r="A40" s="147"/>
      <c r="B40" s="162" t="str">
        <f>NavrhRozp!B35</f>
        <v>výdaje třídy 6</v>
      </c>
      <c r="C40" s="147">
        <f>NavrhRozp!C35</f>
        <v>160</v>
      </c>
      <c r="D40" s="148">
        <f>C40+D48</f>
        <v>743</v>
      </c>
      <c r="E40" s="148">
        <v>1345</v>
      </c>
      <c r="F40" s="148">
        <v>1345</v>
      </c>
      <c r="G40" s="149">
        <v>1345</v>
      </c>
    </row>
    <row r="41" spans="1:7" ht="13.5" thickBot="1">
      <c r="A41" s="139"/>
      <c r="B41" s="140"/>
      <c r="C41" s="140"/>
      <c r="D41" s="140"/>
      <c r="E41" s="140"/>
      <c r="F41" s="140"/>
      <c r="G41" s="141"/>
    </row>
    <row r="42" spans="1:7" ht="13.5" thickBot="1">
      <c r="A42" s="150"/>
      <c r="B42" s="151" t="str">
        <f>NavrhRozp!B38</f>
        <v>Výdaje dle tříd celkem (kontrola)</v>
      </c>
      <c r="C42" s="151">
        <f>SUM(C39:C41)</f>
        <v>5602</v>
      </c>
      <c r="D42" s="151">
        <f>SUM(D39:D41)</f>
        <v>6185</v>
      </c>
      <c r="E42" s="151">
        <f>SUM(E39:E41)</f>
        <v>6787</v>
      </c>
      <c r="F42" s="151">
        <f>SUM(F39:F41)</f>
        <v>6787</v>
      </c>
      <c r="G42" s="152">
        <f>SUM(G39:G41)</f>
        <v>6787</v>
      </c>
    </row>
    <row r="43" ht="13.5" thickBot="1"/>
    <row r="44" spans="1:7" ht="13.5" thickBot="1">
      <c r="A44" s="150" t="str">
        <f>NavrhRozp!A40</f>
        <v>třída</v>
      </c>
      <c r="B44" s="151" t="str">
        <f>NavrhRozp!B40</f>
        <v>Financování</v>
      </c>
      <c r="C44" s="151"/>
      <c r="D44" s="151"/>
      <c r="E44" s="151"/>
      <c r="F44" s="151"/>
      <c r="G44" s="152"/>
    </row>
    <row r="45" spans="1:7" ht="12.75">
      <c r="A45" s="139"/>
      <c r="B45" s="140"/>
      <c r="C45" s="140"/>
      <c r="D45" s="140"/>
      <c r="E45" s="140"/>
      <c r="F45" s="140"/>
      <c r="G45" s="141"/>
    </row>
    <row r="46" spans="1:7" ht="13.5" hidden="1" thickBot="1">
      <c r="A46" s="147">
        <f>NavrhRozp!A42</f>
        <v>8</v>
      </c>
      <c r="B46" s="148" t="str">
        <f>NavrhRozp!B42</f>
        <v>financování (zústatek účtu ,čerpání a splátky úvěru)</v>
      </c>
      <c r="C46" s="148">
        <f>NavrhRozp!C42</f>
        <v>-522</v>
      </c>
      <c r="D46" s="148">
        <v>279</v>
      </c>
      <c r="E46" s="148">
        <v>279</v>
      </c>
      <c r="F46" s="148">
        <v>279</v>
      </c>
      <c r="G46" s="149">
        <v>279</v>
      </c>
    </row>
    <row r="47" ht="12.75">
      <c r="A47" t="str">
        <f>NavrhRozp!A43</f>
        <v> </v>
      </c>
    </row>
    <row r="48" spans="1:7" ht="12.75">
      <c r="A48" s="142"/>
      <c r="B48" s="142" t="str">
        <f>NavrhRozp!B44</f>
        <v>kontrola rozpočtu</v>
      </c>
      <c r="C48" s="142">
        <f>C15-C37+C46</f>
        <v>32</v>
      </c>
      <c r="D48" s="142">
        <f>D15-D37+D46</f>
        <v>583</v>
      </c>
      <c r="E48" s="142">
        <f>E15-E37+E46</f>
        <v>583</v>
      </c>
      <c r="F48" s="142">
        <f>F15-F37+F46</f>
        <v>583</v>
      </c>
      <c r="G48" s="142">
        <f>G15-G37+G46</f>
        <v>583</v>
      </c>
    </row>
    <row r="50" spans="2:7" ht="12.75">
      <c r="B50" s="168" t="s">
        <v>142</v>
      </c>
      <c r="C50" s="140"/>
      <c r="D50" s="140"/>
      <c r="E50" s="140"/>
      <c r="F50" s="140"/>
      <c r="G50" s="140"/>
    </row>
    <row r="51" spans="2:7" ht="12.75">
      <c r="B51" s="168" t="s">
        <v>143</v>
      </c>
      <c r="C51" s="140"/>
      <c r="D51" s="140"/>
      <c r="E51" s="140"/>
      <c r="F51" s="140"/>
      <c r="G51" s="140"/>
    </row>
    <row r="52" ht="12.75">
      <c r="B52" s="91" t="s">
        <v>141</v>
      </c>
    </row>
    <row r="53" ht="12.75">
      <c r="B53" s="91"/>
    </row>
    <row r="54" ht="12.75">
      <c r="B54" s="91" t="s">
        <v>144</v>
      </c>
    </row>
    <row r="56" ht="12.75">
      <c r="B56" s="91" t="s">
        <v>148</v>
      </c>
    </row>
  </sheetData>
  <sheetProtection/>
  <mergeCells count="3">
    <mergeCell ref="A5:G5"/>
    <mergeCell ref="A3:G3"/>
    <mergeCell ref="A4:G4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zoomScalePageLayoutView="0" workbookViewId="0" topLeftCell="A19">
      <selection activeCell="A2" sqref="A2:G53"/>
    </sheetView>
  </sheetViews>
  <sheetFormatPr defaultColWidth="9.140625" defaultRowHeight="12.75"/>
  <cols>
    <col min="2" max="2" width="43.7109375" style="0" customWidth="1"/>
    <col min="3" max="3" width="10.421875" style="0" customWidth="1"/>
  </cols>
  <sheetData>
    <row r="2" spans="1:7" ht="18">
      <c r="A2" s="179" t="s">
        <v>147</v>
      </c>
      <c r="B2" s="180"/>
      <c r="C2" s="180"/>
      <c r="D2" s="180"/>
      <c r="E2" s="180"/>
      <c r="F2" s="180"/>
      <c r="G2" s="180"/>
    </row>
    <row r="3" spans="1:7" ht="18">
      <c r="A3" s="179" t="s">
        <v>139</v>
      </c>
      <c r="B3" s="179"/>
      <c r="C3" s="179"/>
      <c r="D3" s="179"/>
      <c r="E3" s="179"/>
      <c r="F3" s="179"/>
      <c r="G3" s="179"/>
    </row>
    <row r="4" spans="2:7" ht="12.75">
      <c r="B4" t="s">
        <v>138</v>
      </c>
      <c r="D4" s="165"/>
      <c r="E4" s="181" t="s">
        <v>140</v>
      </c>
      <c r="F4" s="181"/>
      <c r="G4" s="181"/>
    </row>
    <row r="5" spans="4:7" ht="10.5" customHeight="1" thickBot="1">
      <c r="D5" s="165"/>
      <c r="E5" s="166"/>
      <c r="F5" s="166"/>
      <c r="G5" s="166"/>
    </row>
    <row r="6" spans="1:7" ht="25.5" customHeight="1" thickBot="1">
      <c r="A6" s="153" t="str">
        <f>NavrhRozp!A4</f>
        <v>třída</v>
      </c>
      <c r="B6" s="159" t="str">
        <f>NavrhRozp!B4</f>
        <v>Příjmy</v>
      </c>
      <c r="C6" s="153">
        <v>2018</v>
      </c>
      <c r="D6" s="154">
        <v>2019</v>
      </c>
      <c r="E6" s="154">
        <v>2020</v>
      </c>
      <c r="F6" s="154">
        <v>2021</v>
      </c>
      <c r="G6" s="155">
        <v>2022</v>
      </c>
    </row>
    <row r="7" spans="1:7" ht="13.5" thickBot="1">
      <c r="A7" s="139"/>
      <c r="B7" s="140"/>
      <c r="C7" s="139"/>
      <c r="D7" s="140"/>
      <c r="E7" s="140"/>
      <c r="F7" s="140"/>
      <c r="G7" s="141"/>
    </row>
    <row r="8" spans="1:7" ht="12.75">
      <c r="A8" s="143">
        <f>NavrhRozp!A5</f>
        <v>1</v>
      </c>
      <c r="B8" s="160" t="str">
        <f>NavrhRozp!B5</f>
        <v>Daňové příjmy</v>
      </c>
      <c r="C8" s="143">
        <f>NavrhRozp!C5</f>
        <v>5736</v>
      </c>
      <c r="D8" s="144">
        <f aca="true" t="shared" si="0" ref="D8:G11">C8</f>
        <v>5736</v>
      </c>
      <c r="E8" s="144">
        <f t="shared" si="0"/>
        <v>5736</v>
      </c>
      <c r="F8" s="144">
        <f t="shared" si="0"/>
        <v>5736</v>
      </c>
      <c r="G8" s="145">
        <f t="shared" si="0"/>
        <v>5736</v>
      </c>
    </row>
    <row r="9" spans="1:7" ht="12.75">
      <c r="A9" s="10">
        <f>NavrhRozp!A6</f>
        <v>2</v>
      </c>
      <c r="B9" s="161" t="str">
        <f>NavrhRozp!B6</f>
        <v>Nedaňové příjmy ( pronájmy, prodej zboží)</v>
      </c>
      <c r="C9" s="10">
        <f>NavrhRozp!C6</f>
        <v>388</v>
      </c>
      <c r="D9" s="142">
        <f t="shared" si="0"/>
        <v>388</v>
      </c>
      <c r="E9" s="142">
        <f t="shared" si="0"/>
        <v>388</v>
      </c>
      <c r="F9" s="142">
        <f t="shared" si="0"/>
        <v>388</v>
      </c>
      <c r="G9" s="146">
        <f t="shared" si="0"/>
        <v>388</v>
      </c>
    </row>
    <row r="10" spans="1:7" ht="12.75">
      <c r="A10" s="10">
        <f>NavrhRozp!A7</f>
        <v>3</v>
      </c>
      <c r="B10" s="161" t="str">
        <f>NavrhRozp!B7</f>
        <v>Kapitálové příjmy (prodeje pozemků..)</v>
      </c>
      <c r="C10" s="10">
        <f>NavrhRozp!C7</f>
        <v>0</v>
      </c>
      <c r="D10" s="142">
        <f t="shared" si="0"/>
        <v>0</v>
      </c>
      <c r="E10" s="142">
        <f t="shared" si="0"/>
        <v>0</v>
      </c>
      <c r="F10" s="142">
        <f t="shared" si="0"/>
        <v>0</v>
      </c>
      <c r="G10" s="146">
        <f t="shared" si="0"/>
        <v>0</v>
      </c>
    </row>
    <row r="11" spans="1:7" ht="13.5" thickBot="1">
      <c r="A11" s="147">
        <f>NavrhRozp!A8</f>
        <v>4</v>
      </c>
      <c r="B11" s="162" t="str">
        <f>NavrhRozp!B8</f>
        <v>Nekapitálové příjmy ( přijaté dotace)</v>
      </c>
      <c r="C11" s="147">
        <f>NavrhRozp!C8</f>
        <v>0</v>
      </c>
      <c r="D11" s="148">
        <f t="shared" si="0"/>
        <v>0</v>
      </c>
      <c r="E11" s="148">
        <f t="shared" si="0"/>
        <v>0</v>
      </c>
      <c r="F11" s="148">
        <f t="shared" si="0"/>
        <v>0</v>
      </c>
      <c r="G11" s="149">
        <f t="shared" si="0"/>
        <v>0</v>
      </c>
    </row>
    <row r="12" spans="1:7" ht="13.5" thickBot="1">
      <c r="A12" s="139"/>
      <c r="B12" s="140"/>
      <c r="C12" s="139"/>
      <c r="D12" s="140"/>
      <c r="E12" s="140"/>
      <c r="F12" s="140"/>
      <c r="G12" s="141"/>
    </row>
    <row r="13" spans="1:7" ht="13.5" thickBot="1">
      <c r="A13" s="150"/>
      <c r="B13" s="151" t="str">
        <f>NavrhRozp!B10</f>
        <v>Příjmy celkem</v>
      </c>
      <c r="C13" s="151">
        <f>NavrhRozp!C10</f>
        <v>6124</v>
      </c>
      <c r="D13" s="151">
        <f>C13</f>
        <v>6124</v>
      </c>
      <c r="E13" s="151">
        <f>D13</f>
        <v>6124</v>
      </c>
      <c r="F13" s="151">
        <f>E13</f>
        <v>6124</v>
      </c>
      <c r="G13" s="152">
        <f>F13</f>
        <v>6124</v>
      </c>
    </row>
    <row r="14" ht="13.5" thickBot="1"/>
    <row r="15" spans="1:7" ht="13.5" thickBot="1">
      <c r="A15" s="150" t="str">
        <f>NavrhRozp!A12</f>
        <v>paragraf</v>
      </c>
      <c r="B15" s="151" t="str">
        <f>NavrhRozp!B12</f>
        <v>Výdaje</v>
      </c>
      <c r="C15" s="151"/>
      <c r="D15" s="151"/>
      <c r="E15" s="151"/>
      <c r="F15" s="151"/>
      <c r="G15" s="152"/>
    </row>
    <row r="16" spans="1:7" ht="13.5" thickBot="1">
      <c r="A16" s="156"/>
      <c r="B16" s="157"/>
      <c r="C16" s="157"/>
      <c r="D16" s="157"/>
      <c r="E16" s="157"/>
      <c r="F16" s="157"/>
      <c r="G16" s="158"/>
    </row>
    <row r="17" spans="1:7" ht="12.75">
      <c r="A17" s="10">
        <f>NavrhRozp!A13</f>
        <v>2141</v>
      </c>
      <c r="B17" s="161" t="str">
        <f>NavrhRozp!B13</f>
        <v>vnitřní obchod</v>
      </c>
      <c r="C17" s="143">
        <f>NavrhRozp!C13</f>
        <v>60</v>
      </c>
      <c r="D17" s="144">
        <f aca="true" t="shared" si="1" ref="D17:G32">C17</f>
        <v>60</v>
      </c>
      <c r="E17" s="144">
        <f t="shared" si="1"/>
        <v>60</v>
      </c>
      <c r="F17" s="144">
        <f t="shared" si="1"/>
        <v>60</v>
      </c>
      <c r="G17" s="145">
        <f t="shared" si="1"/>
        <v>60</v>
      </c>
    </row>
    <row r="18" spans="1:7" ht="12.75">
      <c r="A18" s="10">
        <f>NavrhRozp!A14</f>
        <v>2221</v>
      </c>
      <c r="B18" s="161" t="str">
        <f>NavrhRozp!B14</f>
        <v>provoz veřejné dopravy</v>
      </c>
      <c r="C18" s="10">
        <f>NavrhRozp!C14</f>
        <v>23</v>
      </c>
      <c r="D18" s="142">
        <f t="shared" si="1"/>
        <v>23</v>
      </c>
      <c r="E18" s="142">
        <f t="shared" si="1"/>
        <v>23</v>
      </c>
      <c r="F18" s="142">
        <f t="shared" si="1"/>
        <v>23</v>
      </c>
      <c r="G18" s="146">
        <f t="shared" si="1"/>
        <v>23</v>
      </c>
    </row>
    <row r="19" spans="1:7" ht="12.75">
      <c r="A19" s="10">
        <f>NavrhRozp!A16</f>
        <v>3113</v>
      </c>
      <c r="B19" s="161" t="str">
        <f>NavrhRozp!B16</f>
        <v>základní školy</v>
      </c>
      <c r="C19" s="10">
        <f>NavrhRozp!C16</f>
        <v>10</v>
      </c>
      <c r="D19" s="142">
        <f t="shared" si="1"/>
        <v>10</v>
      </c>
      <c r="E19" s="142">
        <f t="shared" si="1"/>
        <v>10</v>
      </c>
      <c r="F19" s="142">
        <f t="shared" si="1"/>
        <v>10</v>
      </c>
      <c r="G19" s="146">
        <f t="shared" si="1"/>
        <v>10</v>
      </c>
    </row>
    <row r="20" spans="1:7" ht="12.75">
      <c r="A20" s="10">
        <f>NavrhRozp!A17</f>
        <v>3319</v>
      </c>
      <c r="B20" s="161" t="str">
        <f>NavrhRozp!B17</f>
        <v>kultura</v>
      </c>
      <c r="C20" s="10">
        <f>NavrhRozp!C17</f>
        <v>59</v>
      </c>
      <c r="D20" s="142">
        <f t="shared" si="1"/>
        <v>59</v>
      </c>
      <c r="E20" s="142">
        <f t="shared" si="1"/>
        <v>59</v>
      </c>
      <c r="F20" s="142">
        <f t="shared" si="1"/>
        <v>59</v>
      </c>
      <c r="G20" s="146">
        <f t="shared" si="1"/>
        <v>59</v>
      </c>
    </row>
    <row r="21" spans="1:7" ht="12.75">
      <c r="A21" s="10">
        <f>NavrhRozp!A18</f>
        <v>3329</v>
      </c>
      <c r="B21" s="161" t="str">
        <f>NavrhRozp!B18</f>
        <v>památky</v>
      </c>
      <c r="C21" s="10">
        <f>NavrhRozp!C18</f>
        <v>23</v>
      </c>
      <c r="D21" s="142">
        <f t="shared" si="1"/>
        <v>23</v>
      </c>
      <c r="E21" s="142">
        <f t="shared" si="1"/>
        <v>23</v>
      </c>
      <c r="F21" s="142">
        <f t="shared" si="1"/>
        <v>23</v>
      </c>
      <c r="G21" s="146">
        <f t="shared" si="1"/>
        <v>23</v>
      </c>
    </row>
    <row r="22" spans="1:7" ht="12.75">
      <c r="A22" s="10">
        <f>NavrhRozp!A19</f>
        <v>3349</v>
      </c>
      <c r="B22" s="161" t="str">
        <f>NavrhRozp!B19</f>
        <v>rozhlas</v>
      </c>
      <c r="C22" s="10">
        <f>NavrhRozp!C19</f>
        <v>5</v>
      </c>
      <c r="D22" s="142">
        <f t="shared" si="1"/>
        <v>5</v>
      </c>
      <c r="E22" s="142">
        <f t="shared" si="1"/>
        <v>5</v>
      </c>
      <c r="F22" s="142">
        <f t="shared" si="1"/>
        <v>5</v>
      </c>
      <c r="G22" s="146">
        <f t="shared" si="1"/>
        <v>5</v>
      </c>
    </row>
    <row r="23" spans="1:7" ht="12.75">
      <c r="A23" s="10">
        <f>NavrhRozp!A20</f>
        <v>3419</v>
      </c>
      <c r="B23" s="161" t="str">
        <f>NavrhRozp!B20</f>
        <v>tělovýchova</v>
      </c>
      <c r="C23" s="10">
        <f>NavrhRozp!C20</f>
        <v>230</v>
      </c>
      <c r="D23" s="142">
        <f t="shared" si="1"/>
        <v>230</v>
      </c>
      <c r="E23" s="142">
        <f t="shared" si="1"/>
        <v>230</v>
      </c>
      <c r="F23" s="142">
        <f t="shared" si="1"/>
        <v>230</v>
      </c>
      <c r="G23" s="146">
        <f t="shared" si="1"/>
        <v>230</v>
      </c>
    </row>
    <row r="24" spans="1:7" ht="12.75">
      <c r="A24" s="10">
        <f>NavrhRozp!A21</f>
        <v>3612</v>
      </c>
      <c r="B24" s="161" t="str">
        <f>NavrhRozp!B21</f>
        <v>bytové hospodářství</v>
      </c>
      <c r="C24" s="10">
        <f>NavrhRozp!C21</f>
        <v>125</v>
      </c>
      <c r="D24" s="142">
        <f t="shared" si="1"/>
        <v>125</v>
      </c>
      <c r="E24" s="142">
        <f t="shared" si="1"/>
        <v>125</v>
      </c>
      <c r="F24" s="142">
        <f t="shared" si="1"/>
        <v>125</v>
      </c>
      <c r="G24" s="146">
        <f t="shared" si="1"/>
        <v>125</v>
      </c>
    </row>
    <row r="25" spans="1:7" ht="12.75">
      <c r="A25" s="10">
        <f>NavrhRozp!A22</f>
        <v>3613</v>
      </c>
      <c r="B25" s="161" t="str">
        <f>NavrhRozp!B22</f>
        <v>nebytové hospodářství</v>
      </c>
      <c r="C25" s="10">
        <f>NavrhRozp!C22</f>
        <v>37</v>
      </c>
      <c r="D25" s="142">
        <f t="shared" si="1"/>
        <v>37</v>
      </c>
      <c r="E25" s="142">
        <f t="shared" si="1"/>
        <v>37</v>
      </c>
      <c r="F25" s="142">
        <f t="shared" si="1"/>
        <v>37</v>
      </c>
      <c r="G25" s="146">
        <f t="shared" si="1"/>
        <v>37</v>
      </c>
    </row>
    <row r="26" spans="1:7" ht="12.75">
      <c r="A26" s="10">
        <f>NavrhRozp!A23</f>
        <v>3631</v>
      </c>
      <c r="B26" s="161" t="str">
        <f>NavrhRozp!B23</f>
        <v>veřejné osvětlení</v>
      </c>
      <c r="C26" s="10">
        <f>NavrhRozp!C23</f>
        <v>60</v>
      </c>
      <c r="D26" s="142">
        <f t="shared" si="1"/>
        <v>60</v>
      </c>
      <c r="E26" s="142">
        <f t="shared" si="1"/>
        <v>60</v>
      </c>
      <c r="F26" s="142">
        <f t="shared" si="1"/>
        <v>60</v>
      </c>
      <c r="G26" s="146">
        <f t="shared" si="1"/>
        <v>60</v>
      </c>
    </row>
    <row r="27" spans="1:7" ht="12.75">
      <c r="A27" s="10">
        <f>NavrhRozp!A24</f>
        <v>3639</v>
      </c>
      <c r="B27" s="161" t="str">
        <f>NavrhRozp!B24</f>
        <v>komunální služby</v>
      </c>
      <c r="C27" s="10">
        <f>NavrhRozp!C24</f>
        <v>275</v>
      </c>
      <c r="D27" s="142">
        <f t="shared" si="1"/>
        <v>275</v>
      </c>
      <c r="E27" s="142">
        <f t="shared" si="1"/>
        <v>275</v>
      </c>
      <c r="F27" s="142">
        <f t="shared" si="1"/>
        <v>275</v>
      </c>
      <c r="G27" s="146">
        <f t="shared" si="1"/>
        <v>275</v>
      </c>
    </row>
    <row r="28" spans="1:7" ht="12.75">
      <c r="A28" s="10">
        <f>NavrhRozp!A25</f>
        <v>3722</v>
      </c>
      <c r="B28" s="161" t="str">
        <f>NavrhRozp!B25</f>
        <v>odvoz odpadů</v>
      </c>
      <c r="C28" s="10">
        <f>NavrhRozp!C25</f>
        <v>465</v>
      </c>
      <c r="D28" s="142">
        <f t="shared" si="1"/>
        <v>465</v>
      </c>
      <c r="E28" s="142">
        <f t="shared" si="1"/>
        <v>465</v>
      </c>
      <c r="F28" s="142">
        <f t="shared" si="1"/>
        <v>465</v>
      </c>
      <c r="G28" s="146">
        <f t="shared" si="1"/>
        <v>465</v>
      </c>
    </row>
    <row r="29" spans="1:7" ht="12.75">
      <c r="A29" s="10">
        <f>NavrhRozp!A26</f>
        <v>3724</v>
      </c>
      <c r="B29" s="161" t="str">
        <f>NavrhRozp!B26</f>
        <v>nebezpečný odpad</v>
      </c>
      <c r="C29" s="10">
        <f>NavrhRozp!C26</f>
        <v>10</v>
      </c>
      <c r="D29" s="142">
        <f t="shared" si="1"/>
        <v>10</v>
      </c>
      <c r="E29" s="142">
        <f t="shared" si="1"/>
        <v>10</v>
      </c>
      <c r="F29" s="142">
        <f t="shared" si="1"/>
        <v>10</v>
      </c>
      <c r="G29" s="146">
        <f t="shared" si="1"/>
        <v>10</v>
      </c>
    </row>
    <row r="30" spans="1:7" ht="12.75">
      <c r="A30" s="10">
        <f>NavrhRozp!A27</f>
        <v>3745</v>
      </c>
      <c r="B30" s="161" t="str">
        <f>NavrhRozp!B27</f>
        <v>péče o vzhled obce</v>
      </c>
      <c r="C30" s="10">
        <f>NavrhRozp!C27</f>
        <v>1486</v>
      </c>
      <c r="D30" s="142">
        <f t="shared" si="1"/>
        <v>1486</v>
      </c>
      <c r="E30" s="142">
        <f t="shared" si="1"/>
        <v>1486</v>
      </c>
      <c r="F30" s="142">
        <f t="shared" si="1"/>
        <v>1486</v>
      </c>
      <c r="G30" s="146">
        <f t="shared" si="1"/>
        <v>1486</v>
      </c>
    </row>
    <row r="31" spans="1:7" ht="12.75">
      <c r="A31" s="10">
        <f>NavrhRozp!A28</f>
        <v>5512</v>
      </c>
      <c r="B31" s="161" t="str">
        <f>NavrhRozp!B28</f>
        <v>požární ochrana</v>
      </c>
      <c r="C31" s="10">
        <f>NavrhRozp!C28</f>
        <v>127</v>
      </c>
      <c r="D31" s="142">
        <f t="shared" si="1"/>
        <v>127</v>
      </c>
      <c r="E31" s="142">
        <f t="shared" si="1"/>
        <v>127</v>
      </c>
      <c r="F31" s="142">
        <f t="shared" si="1"/>
        <v>127</v>
      </c>
      <c r="G31" s="146">
        <f t="shared" si="1"/>
        <v>127</v>
      </c>
    </row>
    <row r="32" spans="1:7" ht="12.75">
      <c r="A32" s="10">
        <f>NavrhRozp!A29</f>
        <v>6112</v>
      </c>
      <c r="B32" s="161" t="str">
        <f>NavrhRozp!B29</f>
        <v>zastupitelstvo obce</v>
      </c>
      <c r="C32" s="10">
        <f>NavrhRozp!C29</f>
        <v>1000</v>
      </c>
      <c r="D32" s="142">
        <f t="shared" si="1"/>
        <v>1000</v>
      </c>
      <c r="E32" s="142">
        <f t="shared" si="1"/>
        <v>1000</v>
      </c>
      <c r="F32" s="142">
        <f t="shared" si="1"/>
        <v>1000</v>
      </c>
      <c r="G32" s="146">
        <f t="shared" si="1"/>
        <v>1000</v>
      </c>
    </row>
    <row r="33" spans="1:7" ht="13.5" thickBot="1">
      <c r="A33" s="10">
        <f>NavrhRozp!A30</f>
        <v>6171</v>
      </c>
      <c r="B33" s="161" t="str">
        <f>NavrhRozp!B30</f>
        <v>činnost místní správy</v>
      </c>
      <c r="C33" s="147">
        <f>NavrhRozp!C30</f>
        <v>1575</v>
      </c>
      <c r="D33" s="148">
        <f>C33+250</f>
        <v>1825</v>
      </c>
      <c r="E33" s="148">
        <f>D33</f>
        <v>1825</v>
      </c>
      <c r="F33" s="148">
        <f>E33</f>
        <v>1825</v>
      </c>
      <c r="G33" s="149">
        <f>F33</f>
        <v>1825</v>
      </c>
    </row>
    <row r="34" spans="1:7" ht="13.5" thickBot="1">
      <c r="A34" s="139" t="str">
        <f>NavrhRozp!A31</f>
        <v> </v>
      </c>
      <c r="B34" s="140" t="str">
        <f>NavrhRozp!B31</f>
        <v> </v>
      </c>
      <c r="C34" s="140"/>
      <c r="D34" s="140"/>
      <c r="E34" s="140"/>
      <c r="F34" s="140"/>
      <c r="G34" s="141"/>
    </row>
    <row r="35" spans="1:7" ht="13.5" thickBot="1">
      <c r="A35" s="150"/>
      <c r="B35" s="151" t="str">
        <f>NavrhRozp!B32</f>
        <v>Výdaje celkem</v>
      </c>
      <c r="C35" s="151">
        <f>SUM(C17:C34)</f>
        <v>5570</v>
      </c>
      <c r="D35" s="151">
        <f>SUM(D17:D34)</f>
        <v>5820</v>
      </c>
      <c r="E35" s="151">
        <f>SUM(E17:E34)</f>
        <v>5820</v>
      </c>
      <c r="F35" s="151">
        <f>SUM(F17:F34)</f>
        <v>5820</v>
      </c>
      <c r="G35" s="152">
        <f>SUM(G17:G34)</f>
        <v>5820</v>
      </c>
    </row>
    <row r="36" ht="13.5" thickBot="1"/>
    <row r="37" spans="1:7" ht="12.75">
      <c r="A37" s="143" t="str">
        <f>NavrhRozp!A34</f>
        <v>z toho</v>
      </c>
      <c r="B37" s="160" t="str">
        <f>NavrhRozp!B34</f>
        <v>výdaje třídy 5</v>
      </c>
      <c r="C37" s="143">
        <f>NavrhRozp!C34</f>
        <v>5442</v>
      </c>
      <c r="D37" s="144">
        <f>C37</f>
        <v>5442</v>
      </c>
      <c r="E37" s="144">
        <f>D37</f>
        <v>5442</v>
      </c>
      <c r="F37" s="144">
        <f>E37</f>
        <v>5442</v>
      </c>
      <c r="G37" s="145">
        <f>F37</f>
        <v>5442</v>
      </c>
    </row>
    <row r="38" spans="1:7" ht="13.5" thickBot="1">
      <c r="A38" s="147"/>
      <c r="B38" s="162" t="str">
        <f>NavrhRozp!B35</f>
        <v>výdaje třídy 6</v>
      </c>
      <c r="C38" s="147">
        <f>NavrhRozp!C35</f>
        <v>160</v>
      </c>
      <c r="D38" s="148">
        <f>C38+D46</f>
        <v>743</v>
      </c>
      <c r="E38" s="148">
        <v>1345</v>
      </c>
      <c r="F38" s="148">
        <v>1345</v>
      </c>
      <c r="G38" s="149">
        <v>1345</v>
      </c>
    </row>
    <row r="39" spans="1:7" ht="13.5" thickBot="1">
      <c r="A39" s="139"/>
      <c r="B39" s="140"/>
      <c r="C39" s="140"/>
      <c r="D39" s="140"/>
      <c r="E39" s="140"/>
      <c r="F39" s="140"/>
      <c r="G39" s="141"/>
    </row>
    <row r="40" spans="1:7" ht="13.5" thickBot="1">
      <c r="A40" s="150"/>
      <c r="B40" s="151" t="str">
        <f>NavrhRozp!B38</f>
        <v>Výdaje dle tříd celkem (kontrola)</v>
      </c>
      <c r="C40" s="151">
        <f>SUM(C37:C39)</f>
        <v>5602</v>
      </c>
      <c r="D40" s="151">
        <f>SUM(D37:D39)</f>
        <v>6185</v>
      </c>
      <c r="E40" s="151">
        <f>SUM(E37:E39)</f>
        <v>6787</v>
      </c>
      <c r="F40" s="151">
        <f>SUM(F37:F39)</f>
        <v>6787</v>
      </c>
      <c r="G40" s="152">
        <f>SUM(G37:G39)</f>
        <v>6787</v>
      </c>
    </row>
    <row r="41" ht="13.5" thickBot="1"/>
    <row r="42" spans="1:7" ht="13.5" thickBot="1">
      <c r="A42" s="150" t="str">
        <f>NavrhRozp!A40</f>
        <v>třída</v>
      </c>
      <c r="B42" s="151" t="str">
        <f>NavrhRozp!B40</f>
        <v>Financování</v>
      </c>
      <c r="C42" s="151"/>
      <c r="D42" s="151"/>
      <c r="E42" s="151"/>
      <c r="F42" s="151"/>
      <c r="G42" s="152"/>
    </row>
    <row r="43" spans="1:7" ht="12.75">
      <c r="A43" s="139"/>
      <c r="B43" s="140"/>
      <c r="C43" s="140"/>
      <c r="D43" s="140"/>
      <c r="E43" s="140"/>
      <c r="F43" s="140"/>
      <c r="G43" s="141"/>
    </row>
    <row r="44" spans="1:7" ht="13.5" thickBot="1">
      <c r="A44" s="147">
        <f>NavrhRozp!A42</f>
        <v>8</v>
      </c>
      <c r="B44" s="148" t="str">
        <f>NavrhRozp!B42</f>
        <v>financování (zústatek účtu ,čerpání a splátky úvěru)</v>
      </c>
      <c r="C44" s="148">
        <f>NavrhRozp!C42</f>
        <v>-522</v>
      </c>
      <c r="D44" s="148">
        <v>279</v>
      </c>
      <c r="E44" s="148">
        <v>279</v>
      </c>
      <c r="F44" s="148">
        <v>279</v>
      </c>
      <c r="G44" s="149">
        <v>279</v>
      </c>
    </row>
    <row r="45" ht="12.75">
      <c r="A45" t="str">
        <f>NavrhRozp!A43</f>
        <v> </v>
      </c>
    </row>
    <row r="46" spans="1:7" ht="12.75" hidden="1">
      <c r="A46" s="142"/>
      <c r="B46" s="142" t="str">
        <f>NavrhRozp!B44</f>
        <v>kontrola rozpočtu</v>
      </c>
      <c r="C46" s="142">
        <f>C13-C35+C44</f>
        <v>32</v>
      </c>
      <c r="D46" s="142">
        <f>D13-D35+D44</f>
        <v>583</v>
      </c>
      <c r="E46" s="142">
        <f>E13-E35+E44</f>
        <v>583</v>
      </c>
      <c r="F46" s="142">
        <f>F13-F35+F44</f>
        <v>583</v>
      </c>
      <c r="G46" s="142">
        <f>G13-G35+G44</f>
        <v>583</v>
      </c>
    </row>
    <row r="47" spans="1:7" ht="12.75">
      <c r="A47" s="140"/>
      <c r="B47" s="168" t="s">
        <v>142</v>
      </c>
      <c r="C47" s="140"/>
      <c r="D47" s="140"/>
      <c r="E47" s="140"/>
      <c r="F47" s="140"/>
      <c r="G47" s="140"/>
    </row>
    <row r="48" spans="1:7" ht="12.75">
      <c r="A48" s="140"/>
      <c r="B48" s="168" t="s">
        <v>145</v>
      </c>
      <c r="C48" s="140"/>
      <c r="D48" s="140"/>
      <c r="E48" s="140"/>
      <c r="F48" s="140"/>
      <c r="G48" s="140"/>
    </row>
    <row r="49" ht="12.75">
      <c r="B49" s="91" t="s">
        <v>141</v>
      </c>
    </row>
    <row r="50" ht="12.75">
      <c r="B50" s="91"/>
    </row>
    <row r="51" ht="12.75">
      <c r="B51" t="str">
        <f>NavrhRozp!B46</f>
        <v>Vyvěšeno dne : </v>
      </c>
    </row>
    <row r="53" ht="12.75">
      <c r="B53" s="91" t="s">
        <v>149</v>
      </c>
    </row>
  </sheetData>
  <sheetProtection/>
  <mergeCells count="3">
    <mergeCell ref="A2:G2"/>
    <mergeCell ref="A3:G3"/>
    <mergeCell ref="E4:G4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zoomScalePageLayoutView="0" workbookViewId="0" topLeftCell="A16">
      <selection activeCell="D35" sqref="D35"/>
    </sheetView>
  </sheetViews>
  <sheetFormatPr defaultColWidth="9.140625" defaultRowHeight="12.75"/>
  <cols>
    <col min="2" max="2" width="50.140625" style="0" customWidth="1"/>
    <col min="3" max="3" width="13.140625" style="0" customWidth="1"/>
    <col min="4" max="4" width="16.57421875" style="0" customWidth="1"/>
    <col min="5" max="5" width="13.00390625" style="0" customWidth="1"/>
  </cols>
  <sheetData>
    <row r="2" spans="1:5" ht="14.25">
      <c r="A2" s="182" t="s">
        <v>175</v>
      </c>
      <c r="B2" s="182"/>
      <c r="C2" s="182"/>
      <c r="D2" s="182"/>
      <c r="E2" s="182"/>
    </row>
    <row r="3" spans="1:5" ht="14.25">
      <c r="A3" s="174"/>
      <c r="B3" s="174"/>
      <c r="C3" s="174"/>
      <c r="D3" s="174"/>
      <c r="E3" s="174"/>
    </row>
    <row r="4" spans="2:4" ht="12.75">
      <c r="B4" s="183" t="s">
        <v>162</v>
      </c>
      <c r="C4" s="183"/>
      <c r="D4" s="183"/>
    </row>
    <row r="5" spans="2:4" ht="12.75">
      <c r="B5" s="176"/>
      <c r="C5" s="173"/>
      <c r="D5" s="173"/>
    </row>
    <row r="6" spans="1:5" ht="42" customHeight="1">
      <c r="A6" s="133" t="s">
        <v>83</v>
      </c>
      <c r="B6" s="175" t="s">
        <v>81</v>
      </c>
      <c r="C6" s="175" t="s">
        <v>163</v>
      </c>
      <c r="D6" s="175" t="s">
        <v>164</v>
      </c>
      <c r="E6" s="175" t="s">
        <v>176</v>
      </c>
    </row>
    <row r="7" spans="1:5" ht="14.25">
      <c r="A7" s="130">
        <v>1</v>
      </c>
      <c r="B7" s="130" t="s">
        <v>42</v>
      </c>
      <c r="C7" s="134">
        <v>5929</v>
      </c>
      <c r="D7" s="134">
        <v>6774</v>
      </c>
      <c r="E7" s="134">
        <f>'rozpis příjmy'!D19</f>
        <v>5736</v>
      </c>
    </row>
    <row r="8" spans="1:5" ht="14.25">
      <c r="A8" s="130">
        <v>2</v>
      </c>
      <c r="B8" s="130" t="s">
        <v>121</v>
      </c>
      <c r="C8" s="134">
        <v>557</v>
      </c>
      <c r="D8" s="134">
        <v>557</v>
      </c>
      <c r="E8" s="134">
        <f>'rozpis příjmy'!D34</f>
        <v>388</v>
      </c>
    </row>
    <row r="9" spans="1:5" ht="14.25">
      <c r="A9" s="130">
        <v>3</v>
      </c>
      <c r="B9" s="130" t="s">
        <v>122</v>
      </c>
      <c r="C9" s="134">
        <v>265</v>
      </c>
      <c r="D9" s="134">
        <v>265</v>
      </c>
      <c r="E9" s="134">
        <f>'rozpis příjmy'!D39</f>
        <v>0</v>
      </c>
    </row>
    <row r="10" spans="1:5" ht="14.25">
      <c r="A10" s="130">
        <v>4</v>
      </c>
      <c r="B10" s="130" t="s">
        <v>84</v>
      </c>
      <c r="C10" s="134">
        <v>231</v>
      </c>
      <c r="D10" s="134">
        <v>231</v>
      </c>
      <c r="E10" s="134">
        <f>'rozpis příjmy'!D46</f>
        <v>0</v>
      </c>
    </row>
    <row r="11" spans="3:5" ht="12.75">
      <c r="C11" s="83"/>
      <c r="D11" s="83"/>
      <c r="E11" s="83"/>
    </row>
    <row r="12" spans="1:5" ht="14.25">
      <c r="A12" s="130"/>
      <c r="B12" s="163" t="s">
        <v>60</v>
      </c>
      <c r="C12" s="171">
        <f>SUM(C7:C11)</f>
        <v>6982</v>
      </c>
      <c r="D12" s="171">
        <f>SUM(D7:D11)</f>
        <v>7827</v>
      </c>
      <c r="E12" s="171">
        <f>SUM(E7:E11)</f>
        <v>6124</v>
      </c>
    </row>
    <row r="13" spans="1:5" ht="14.25">
      <c r="A13" s="130"/>
      <c r="B13" s="130"/>
      <c r="C13" s="130"/>
      <c r="D13" s="130"/>
      <c r="E13" s="130"/>
    </row>
    <row r="14" spans="1:5" ht="27" customHeight="1">
      <c r="A14" s="135" t="s">
        <v>85</v>
      </c>
      <c r="B14" s="135" t="s">
        <v>123</v>
      </c>
      <c r="C14" s="135"/>
      <c r="D14" s="135"/>
      <c r="E14" s="135"/>
    </row>
    <row r="15" spans="1:5" ht="15" customHeight="1">
      <c r="A15" s="136">
        <f>'rozpis výdaje'!D7</f>
        <v>2141</v>
      </c>
      <c r="B15" s="170" t="s">
        <v>151</v>
      </c>
      <c r="C15" s="172">
        <v>45</v>
      </c>
      <c r="D15" s="172">
        <v>45</v>
      </c>
      <c r="E15" s="172">
        <f>'rozpis výdaje'!D6</f>
        <v>60</v>
      </c>
    </row>
    <row r="16" spans="1:5" ht="15" customHeight="1">
      <c r="A16" s="130">
        <v>2219</v>
      </c>
      <c r="B16" s="130" t="s">
        <v>63</v>
      </c>
      <c r="C16" s="134">
        <v>226</v>
      </c>
      <c r="D16" s="171">
        <v>226</v>
      </c>
      <c r="E16" s="171">
        <f>'rozpis výdaje'!E6</f>
        <v>23</v>
      </c>
    </row>
    <row r="17" spans="1:5" ht="15" customHeight="1">
      <c r="A17" s="130">
        <v>2221</v>
      </c>
      <c r="B17" s="130" t="s">
        <v>61</v>
      </c>
      <c r="C17" s="134">
        <v>32</v>
      </c>
      <c r="D17" s="171">
        <v>32</v>
      </c>
      <c r="E17" s="134">
        <f>'rozpis výdaje'!F6</f>
        <v>32</v>
      </c>
    </row>
    <row r="18" spans="1:5" ht="15" customHeight="1">
      <c r="A18" s="130">
        <v>3113</v>
      </c>
      <c r="B18" s="130" t="s">
        <v>171</v>
      </c>
      <c r="C18" s="134">
        <v>10</v>
      </c>
      <c r="D18" s="171">
        <v>10</v>
      </c>
      <c r="E18" s="134">
        <f>'rozpis výdaje'!H6</f>
        <v>10</v>
      </c>
    </row>
    <row r="19" spans="1:5" ht="15" customHeight="1">
      <c r="A19" s="130">
        <v>3319</v>
      </c>
      <c r="B19" s="130" t="s">
        <v>8</v>
      </c>
      <c r="C19" s="134">
        <v>92</v>
      </c>
      <c r="D19" s="171">
        <v>92</v>
      </c>
      <c r="E19" s="134">
        <f>'rozpis výdaje'!J6</f>
        <v>59</v>
      </c>
    </row>
    <row r="20" spans="1:5" ht="15" customHeight="1">
      <c r="A20" s="130">
        <v>3322</v>
      </c>
      <c r="B20" s="130" t="s">
        <v>172</v>
      </c>
      <c r="C20" s="134">
        <v>2</v>
      </c>
      <c r="D20" s="171">
        <v>2</v>
      </c>
      <c r="E20" s="134"/>
    </row>
    <row r="21" spans="1:5" ht="15" customHeight="1">
      <c r="A21" s="130">
        <v>3329</v>
      </c>
      <c r="B21" s="130" t="s">
        <v>173</v>
      </c>
      <c r="C21" s="134">
        <v>58</v>
      </c>
      <c r="D21" s="171">
        <v>58</v>
      </c>
      <c r="E21" s="134">
        <f>'rozpis výdaje'!K6</f>
        <v>23</v>
      </c>
    </row>
    <row r="22" spans="1:5" ht="15" customHeight="1">
      <c r="A22" s="130">
        <v>3349</v>
      </c>
      <c r="B22" s="130" t="s">
        <v>82</v>
      </c>
      <c r="C22" s="134">
        <v>5</v>
      </c>
      <c r="D22" s="171">
        <v>5</v>
      </c>
      <c r="E22" s="134">
        <f>'rozpis výdaje'!L6</f>
        <v>5</v>
      </c>
    </row>
    <row r="23" spans="1:5" ht="15" customHeight="1">
      <c r="A23" s="130">
        <v>3419</v>
      </c>
      <c r="B23" s="130" t="s">
        <v>174</v>
      </c>
      <c r="C23" s="134">
        <v>225</v>
      </c>
      <c r="D23" s="171">
        <v>225</v>
      </c>
      <c r="E23" s="134">
        <f>'rozpis výdaje'!M6</f>
        <v>230</v>
      </c>
    </row>
    <row r="24" spans="1:5" ht="15" customHeight="1">
      <c r="A24" s="130">
        <v>3612</v>
      </c>
      <c r="B24" s="130" t="s">
        <v>2</v>
      </c>
      <c r="C24" s="134">
        <v>160</v>
      </c>
      <c r="D24" s="171">
        <v>160</v>
      </c>
      <c r="E24" s="134">
        <f>'rozpis výdaje'!N6</f>
        <v>125</v>
      </c>
    </row>
    <row r="25" spans="1:5" ht="15" customHeight="1">
      <c r="A25" s="130">
        <v>3613</v>
      </c>
      <c r="B25" s="130" t="s">
        <v>73</v>
      </c>
      <c r="C25" s="134">
        <v>52</v>
      </c>
      <c r="D25" s="171">
        <v>52</v>
      </c>
      <c r="E25" s="134">
        <f>'rozpis výdaje'!O6</f>
        <v>37</v>
      </c>
    </row>
    <row r="26" spans="1:5" ht="15" customHeight="1">
      <c r="A26" s="130">
        <v>3631</v>
      </c>
      <c r="B26" s="130" t="s">
        <v>0</v>
      </c>
      <c r="C26" s="134">
        <v>100</v>
      </c>
      <c r="D26" s="171">
        <v>100</v>
      </c>
      <c r="E26" s="134">
        <f>'rozpis výdaje'!P6</f>
        <v>60</v>
      </c>
    </row>
    <row r="27" spans="1:5" ht="15" customHeight="1">
      <c r="A27" s="130">
        <v>3639</v>
      </c>
      <c r="B27" s="130" t="s">
        <v>170</v>
      </c>
      <c r="C27" s="134">
        <v>311</v>
      </c>
      <c r="D27" s="171">
        <v>311</v>
      </c>
      <c r="E27" s="134">
        <f>'rozpis výdaje'!Q6</f>
        <v>275</v>
      </c>
    </row>
    <row r="28" spans="1:5" ht="15" customHeight="1">
      <c r="A28" s="130">
        <v>3722</v>
      </c>
      <c r="B28" s="130" t="s">
        <v>4</v>
      </c>
      <c r="C28" s="134">
        <v>455</v>
      </c>
      <c r="D28" s="171">
        <v>455</v>
      </c>
      <c r="E28" s="134">
        <f>'rozpis výdaje'!R6</f>
        <v>465</v>
      </c>
    </row>
    <row r="29" spans="1:5" ht="15" customHeight="1">
      <c r="A29" s="130">
        <v>3724</v>
      </c>
      <c r="B29" s="130" t="s">
        <v>128</v>
      </c>
      <c r="C29" s="134">
        <v>10</v>
      </c>
      <c r="D29" s="171">
        <v>10</v>
      </c>
      <c r="E29" s="134">
        <f>'rozpis výdaje'!S6</f>
        <v>10</v>
      </c>
    </row>
    <row r="30" spans="1:5" ht="15" customHeight="1">
      <c r="A30" s="130">
        <v>3745</v>
      </c>
      <c r="B30" s="130" t="s">
        <v>11</v>
      </c>
      <c r="C30" s="134">
        <v>1486</v>
      </c>
      <c r="D30" s="171">
        <v>1486</v>
      </c>
      <c r="E30" s="134">
        <f>'rozpis výdaje'!T6</f>
        <v>1486</v>
      </c>
    </row>
    <row r="31" spans="1:5" ht="15" customHeight="1">
      <c r="A31" s="130">
        <v>5512</v>
      </c>
      <c r="B31" s="130" t="s">
        <v>3</v>
      </c>
      <c r="C31" s="134">
        <v>173</v>
      </c>
      <c r="D31" s="171">
        <v>173</v>
      </c>
      <c r="E31" s="134">
        <f>'rozpis výdaje'!U6</f>
        <v>127</v>
      </c>
    </row>
    <row r="32" spans="1:5" ht="15" customHeight="1">
      <c r="A32" s="130">
        <v>6112</v>
      </c>
      <c r="B32" s="130" t="s">
        <v>169</v>
      </c>
      <c r="C32" s="134">
        <v>1220</v>
      </c>
      <c r="D32" s="171">
        <v>1520</v>
      </c>
      <c r="E32" s="134">
        <f>'rozpis výdaje'!V6</f>
        <v>1000</v>
      </c>
    </row>
    <row r="33" spans="1:5" ht="15" customHeight="1">
      <c r="A33" s="130">
        <v>6115</v>
      </c>
      <c r="B33" s="130" t="s">
        <v>165</v>
      </c>
      <c r="C33" s="134">
        <v>50</v>
      </c>
      <c r="D33" s="171">
        <v>50</v>
      </c>
      <c r="E33" s="134"/>
    </row>
    <row r="34" spans="1:5" ht="15" customHeight="1">
      <c r="A34" s="130">
        <v>6118</v>
      </c>
      <c r="B34" s="130" t="s">
        <v>166</v>
      </c>
      <c r="C34" s="134">
        <v>37</v>
      </c>
      <c r="D34" s="171">
        <v>37</v>
      </c>
      <c r="E34" s="134"/>
    </row>
    <row r="35" spans="1:5" ht="15" customHeight="1">
      <c r="A35" s="130">
        <v>6171</v>
      </c>
      <c r="B35" s="130" t="s">
        <v>168</v>
      </c>
      <c r="C35" s="134">
        <v>3352</v>
      </c>
      <c r="D35" s="171">
        <v>3897</v>
      </c>
      <c r="E35" s="134">
        <f>'rozpis výdaje'!W6</f>
        <v>1575</v>
      </c>
    </row>
    <row r="36" spans="1:5" ht="15" customHeight="1">
      <c r="A36" s="130">
        <v>6310</v>
      </c>
      <c r="B36" s="130" t="s">
        <v>152</v>
      </c>
      <c r="C36" s="130">
        <v>100</v>
      </c>
      <c r="D36" s="171">
        <v>100</v>
      </c>
      <c r="E36" s="130"/>
    </row>
    <row r="37" spans="1:5" ht="15" customHeight="1">
      <c r="A37" s="130">
        <v>6402</v>
      </c>
      <c r="B37" s="130" t="s">
        <v>167</v>
      </c>
      <c r="C37" s="130">
        <v>25</v>
      </c>
      <c r="D37" s="171">
        <v>25</v>
      </c>
      <c r="E37" s="130"/>
    </row>
    <row r="38" spans="1:5" ht="29.25" customHeight="1">
      <c r="A38" s="135"/>
      <c r="B38" s="135" t="s">
        <v>129</v>
      </c>
      <c r="C38" s="172">
        <f>SUM(C15:C37)</f>
        <v>8226</v>
      </c>
      <c r="D38" s="172">
        <f>SUM(D15:D37)</f>
        <v>9071</v>
      </c>
      <c r="E38" s="172">
        <f>SUM(E15:E36)</f>
        <v>5602</v>
      </c>
    </row>
    <row r="39" spans="1:5" ht="15" customHeight="1">
      <c r="A39" s="130"/>
      <c r="B39" s="130"/>
      <c r="C39" s="130"/>
      <c r="D39" s="130"/>
      <c r="E39" s="130"/>
    </row>
    <row r="40" spans="1:5" ht="15" customHeight="1">
      <c r="A40" s="130" t="s">
        <v>130</v>
      </c>
      <c r="B40" s="130" t="s">
        <v>131</v>
      </c>
      <c r="C40" s="130">
        <v>7059</v>
      </c>
      <c r="D40" s="130">
        <v>7904</v>
      </c>
      <c r="E40" s="134">
        <f>'rozpis výdaje'!Z52</f>
        <v>5442</v>
      </c>
    </row>
    <row r="41" spans="1:5" ht="15" customHeight="1">
      <c r="A41" s="130"/>
      <c r="B41" s="130" t="s">
        <v>132</v>
      </c>
      <c r="C41" s="130">
        <v>1167</v>
      </c>
      <c r="D41" s="130">
        <v>1167</v>
      </c>
      <c r="E41" s="134">
        <f>'rozpis výdaje'!Z53</f>
        <v>160</v>
      </c>
    </row>
    <row r="42" spans="1:5" ht="15" customHeight="1" hidden="1">
      <c r="A42" s="130"/>
      <c r="B42" s="130"/>
      <c r="C42" s="130"/>
      <c r="D42" s="130"/>
      <c r="E42" s="134"/>
    </row>
    <row r="43" spans="1:5" ht="15" customHeight="1" hidden="1">
      <c r="A43" s="130"/>
      <c r="B43" s="130"/>
      <c r="C43" s="130"/>
      <c r="D43" s="130"/>
      <c r="E43" s="130"/>
    </row>
    <row r="44" spans="1:5" ht="15" customHeight="1" hidden="1">
      <c r="A44" s="130"/>
      <c r="B44" s="130" t="s">
        <v>134</v>
      </c>
      <c r="C44" s="134">
        <f>SUM(C40:C43)</f>
        <v>8226</v>
      </c>
      <c r="D44" s="134">
        <f>SUM(D40:D43)</f>
        <v>9071</v>
      </c>
      <c r="E44" s="134">
        <f>SUM(E40:E43)</f>
        <v>5602</v>
      </c>
    </row>
    <row r="45" spans="1:5" ht="15" customHeight="1">
      <c r="A45" s="130"/>
      <c r="B45" s="130"/>
      <c r="C45" s="130"/>
      <c r="D45" s="130"/>
      <c r="E45" s="130"/>
    </row>
    <row r="46" spans="1:5" ht="15" customHeight="1">
      <c r="A46" s="130" t="s">
        <v>83</v>
      </c>
      <c r="B46" s="130" t="s">
        <v>135</v>
      </c>
      <c r="C46" s="130"/>
      <c r="D46" s="130"/>
      <c r="E46" s="130"/>
    </row>
    <row r="47" spans="1:5" ht="15" customHeight="1">
      <c r="A47" s="130"/>
      <c r="B47" s="130"/>
      <c r="C47" s="130"/>
      <c r="D47" s="130"/>
      <c r="E47" s="130"/>
    </row>
    <row r="48" spans="1:5" ht="15" customHeight="1">
      <c r="A48" s="130">
        <v>8</v>
      </c>
      <c r="B48" s="130" t="s">
        <v>136</v>
      </c>
      <c r="C48" s="130">
        <v>1244</v>
      </c>
      <c r="D48" s="130">
        <v>1244</v>
      </c>
      <c r="E48" s="130">
        <f>'rozpis příjmy'!D52</f>
        <v>-522</v>
      </c>
    </row>
    <row r="49" spans="1:5" ht="15" customHeight="1">
      <c r="A49" s="130" t="s">
        <v>13</v>
      </c>
      <c r="B49" s="130" t="s">
        <v>13</v>
      </c>
      <c r="C49" s="130"/>
      <c r="D49" s="130"/>
      <c r="E49" s="130"/>
    </row>
    <row r="50" spans="1:5" ht="15" customHeight="1" hidden="1">
      <c r="A50" s="130"/>
      <c r="B50" s="130" t="s">
        <v>137</v>
      </c>
      <c r="C50" s="134">
        <f>C12-C44+C48</f>
        <v>0</v>
      </c>
      <c r="D50" s="134">
        <f>D12-D44+D48</f>
        <v>0</v>
      </c>
      <c r="E50" s="134">
        <f>E12-E44+E48</f>
        <v>0</v>
      </c>
    </row>
    <row r="51" spans="1:5" ht="15" customHeight="1">
      <c r="A51" s="130" t="s">
        <v>13</v>
      </c>
      <c r="B51" s="132" t="s">
        <v>13</v>
      </c>
      <c r="C51" s="132"/>
      <c r="D51" s="132"/>
      <c r="E51" s="130"/>
    </row>
    <row r="52" spans="1:5" ht="15" customHeight="1">
      <c r="A52" s="130"/>
      <c r="B52" s="130" t="s">
        <v>159</v>
      </c>
      <c r="C52" s="130"/>
      <c r="D52" s="130"/>
      <c r="E52" s="130"/>
    </row>
    <row r="53" spans="1:5" ht="15" customHeight="1">
      <c r="A53" s="130"/>
      <c r="B53" s="130"/>
      <c r="C53" s="130"/>
      <c r="D53" s="130"/>
      <c r="E53" s="130"/>
    </row>
    <row r="54" spans="1:5" ht="15" customHeight="1">
      <c r="A54" s="130"/>
      <c r="B54" s="130" t="s">
        <v>160</v>
      </c>
      <c r="C54" s="130"/>
      <c r="D54" s="130"/>
      <c r="E54" s="130"/>
    </row>
  </sheetData>
  <sheetProtection/>
  <mergeCells count="2">
    <mergeCell ref="A2:E2"/>
    <mergeCell ref="B4:D4"/>
  </mergeCells>
  <printOptions/>
  <pageMargins left="0.7" right="0.7" top="0.787401575" bottom="0.7874015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8"/>
  <sheetViews>
    <sheetView zoomScalePageLayoutView="0" workbookViewId="0" topLeftCell="A16">
      <selection activeCell="A49" sqref="A1:C49"/>
    </sheetView>
  </sheetViews>
  <sheetFormatPr defaultColWidth="9.140625" defaultRowHeight="12.75"/>
  <cols>
    <col min="2" max="2" width="53.8515625" style="0" customWidth="1"/>
    <col min="3" max="3" width="18.28125" style="0" customWidth="1"/>
  </cols>
  <sheetData>
    <row r="2" spans="1:3" ht="14.25">
      <c r="A2" s="182" t="s">
        <v>161</v>
      </c>
      <c r="B2" s="182"/>
      <c r="C2" s="182"/>
    </row>
    <row r="4" spans="1:3" ht="27.75" customHeight="1">
      <c r="A4" s="133" t="s">
        <v>83</v>
      </c>
      <c r="B4" s="133" t="s">
        <v>81</v>
      </c>
      <c r="C4" s="133" t="s">
        <v>120</v>
      </c>
    </row>
    <row r="5" spans="1:3" ht="14.25">
      <c r="A5" s="130">
        <v>1</v>
      </c>
      <c r="B5" s="130" t="s">
        <v>42</v>
      </c>
      <c r="C5" s="134">
        <f>'rozpis příjmy'!D19</f>
        <v>5736</v>
      </c>
    </row>
    <row r="6" spans="1:3" ht="14.25">
      <c r="A6" s="130">
        <v>2</v>
      </c>
      <c r="B6" s="130" t="s">
        <v>121</v>
      </c>
      <c r="C6" s="130">
        <f>'rozpis příjmy'!D34</f>
        <v>388</v>
      </c>
    </row>
    <row r="7" spans="1:3" ht="14.25">
      <c r="A7" s="130">
        <v>3</v>
      </c>
      <c r="B7" s="130" t="s">
        <v>122</v>
      </c>
      <c r="C7" s="130">
        <f>'rozpis příjmy'!D39</f>
        <v>0</v>
      </c>
    </row>
    <row r="8" spans="1:3" ht="14.25">
      <c r="A8" s="130">
        <v>4</v>
      </c>
      <c r="B8" s="130" t="s">
        <v>84</v>
      </c>
      <c r="C8" s="134">
        <f>'rozpis příjmy'!D46</f>
        <v>0</v>
      </c>
    </row>
    <row r="10" spans="1:3" ht="14.25">
      <c r="A10" s="130"/>
      <c r="B10" s="131" t="s">
        <v>60</v>
      </c>
      <c r="C10" s="130">
        <f>SUM(C5:C9)</f>
        <v>6124</v>
      </c>
    </row>
    <row r="11" spans="1:3" ht="14.25">
      <c r="A11" s="130"/>
      <c r="B11" s="130"/>
      <c r="C11" s="130"/>
    </row>
    <row r="12" spans="1:3" ht="27" customHeight="1">
      <c r="A12" s="135" t="s">
        <v>85</v>
      </c>
      <c r="B12" s="135" t="s">
        <v>123</v>
      </c>
      <c r="C12" s="135"/>
    </row>
    <row r="13" spans="1:3" ht="14.25">
      <c r="A13" s="130">
        <v>2141</v>
      </c>
      <c r="B13" s="130" t="s">
        <v>153</v>
      </c>
      <c r="C13" s="134">
        <f>'rozpis výdaje'!D6</f>
        <v>60</v>
      </c>
    </row>
    <row r="14" spans="1:3" ht="14.25">
      <c r="A14" s="130">
        <v>2221</v>
      </c>
      <c r="B14" s="130" t="s">
        <v>86</v>
      </c>
      <c r="C14" s="134">
        <f>'rozpis výdaje'!E6</f>
        <v>23</v>
      </c>
    </row>
    <row r="15" spans="1:3" ht="14.25">
      <c r="A15" s="130">
        <v>2219</v>
      </c>
      <c r="B15" s="130" t="s">
        <v>124</v>
      </c>
      <c r="C15" s="134">
        <v>32</v>
      </c>
    </row>
    <row r="16" spans="1:3" ht="14.25">
      <c r="A16" s="130">
        <v>3113</v>
      </c>
      <c r="B16" s="130" t="s">
        <v>87</v>
      </c>
      <c r="C16" s="134">
        <f>'rozpis výdaje'!H6</f>
        <v>10</v>
      </c>
    </row>
    <row r="17" spans="1:3" ht="14.25">
      <c r="A17" s="130">
        <v>3319</v>
      </c>
      <c r="B17" s="130" t="s">
        <v>88</v>
      </c>
      <c r="C17" s="134">
        <f>'rozpis výdaje'!J6</f>
        <v>59</v>
      </c>
    </row>
    <row r="18" spans="1:3" ht="14.25">
      <c r="A18" s="130">
        <v>3329</v>
      </c>
      <c r="B18" s="130" t="s">
        <v>89</v>
      </c>
      <c r="C18" s="134">
        <f>'rozpis výdaje'!K6</f>
        <v>23</v>
      </c>
    </row>
    <row r="19" spans="1:3" ht="14.25">
      <c r="A19" s="130">
        <v>3349</v>
      </c>
      <c r="B19" s="130" t="s">
        <v>125</v>
      </c>
      <c r="C19" s="134">
        <f>'rozpis výdaje'!L6</f>
        <v>5</v>
      </c>
    </row>
    <row r="20" spans="1:3" ht="14.25">
      <c r="A20" s="130">
        <v>3419</v>
      </c>
      <c r="B20" s="130" t="s">
        <v>90</v>
      </c>
      <c r="C20" s="134">
        <f>'rozpis výdaje'!M6</f>
        <v>230</v>
      </c>
    </row>
    <row r="21" spans="1:3" ht="14.25">
      <c r="A21" s="130">
        <v>3612</v>
      </c>
      <c r="B21" s="130" t="s">
        <v>91</v>
      </c>
      <c r="C21" s="134">
        <f>'rozpis výdaje'!N6</f>
        <v>125</v>
      </c>
    </row>
    <row r="22" spans="1:3" ht="14.25">
      <c r="A22" s="130">
        <v>3613</v>
      </c>
      <c r="B22" s="130" t="s">
        <v>126</v>
      </c>
      <c r="C22" s="134">
        <f>'rozpis výdaje'!O6</f>
        <v>37</v>
      </c>
    </row>
    <row r="23" spans="1:3" ht="14.25">
      <c r="A23" s="130">
        <v>3631</v>
      </c>
      <c r="B23" s="130" t="s">
        <v>127</v>
      </c>
      <c r="C23" s="134">
        <f>'rozpis výdaje'!P6</f>
        <v>60</v>
      </c>
    </row>
    <row r="24" spans="1:3" ht="14.25">
      <c r="A24" s="130">
        <v>3639</v>
      </c>
      <c r="B24" s="130" t="s">
        <v>6</v>
      </c>
      <c r="C24" s="134">
        <f>'rozpis výdaje'!Q6</f>
        <v>275</v>
      </c>
    </row>
    <row r="25" spans="1:3" ht="14.25">
      <c r="A25" s="130">
        <v>3722</v>
      </c>
      <c r="B25" s="130" t="s">
        <v>92</v>
      </c>
      <c r="C25" s="134">
        <f>'rozpis výdaje'!R6</f>
        <v>465</v>
      </c>
    </row>
    <row r="26" spans="1:3" ht="14.25">
      <c r="A26" s="130">
        <v>3724</v>
      </c>
      <c r="B26" s="130" t="s">
        <v>128</v>
      </c>
      <c r="C26" s="134">
        <f>'rozpis výdaje'!S6</f>
        <v>10</v>
      </c>
    </row>
    <row r="27" spans="1:3" ht="14.25">
      <c r="A27" s="130">
        <v>3745</v>
      </c>
      <c r="B27" s="130" t="s">
        <v>93</v>
      </c>
      <c r="C27" s="134">
        <f>'rozpis výdaje'!T6</f>
        <v>1486</v>
      </c>
    </row>
    <row r="28" spans="1:3" ht="14.25">
      <c r="A28" s="130">
        <v>5512</v>
      </c>
      <c r="B28" s="130" t="s">
        <v>94</v>
      </c>
      <c r="C28" s="134">
        <f>'rozpis výdaje'!U6</f>
        <v>127</v>
      </c>
    </row>
    <row r="29" spans="1:3" ht="14.25">
      <c r="A29" s="130">
        <v>6112</v>
      </c>
      <c r="B29" s="130" t="s">
        <v>95</v>
      </c>
      <c r="C29" s="134">
        <f>'rozpis výdaje'!V6</f>
        <v>1000</v>
      </c>
    </row>
    <row r="30" spans="1:3" ht="14.25">
      <c r="A30" s="130">
        <v>6171</v>
      </c>
      <c r="B30" s="130" t="s">
        <v>76</v>
      </c>
      <c r="C30" s="134">
        <f>'rozpis výdaje'!W6</f>
        <v>1575</v>
      </c>
    </row>
    <row r="31" spans="1:3" ht="14.25">
      <c r="A31" s="130" t="s">
        <v>13</v>
      </c>
      <c r="B31" s="130" t="s">
        <v>13</v>
      </c>
      <c r="C31" s="130"/>
    </row>
    <row r="32" spans="1:3" ht="29.25" customHeight="1">
      <c r="A32" s="135"/>
      <c r="B32" s="135" t="s">
        <v>129</v>
      </c>
      <c r="C32" s="136">
        <f>SUM(C13:C31)</f>
        <v>5602</v>
      </c>
    </row>
    <row r="33" spans="1:3" ht="14.25">
      <c r="A33" s="130"/>
      <c r="B33" s="130"/>
      <c r="C33" s="130"/>
    </row>
    <row r="34" spans="1:3" ht="14.25">
      <c r="A34" s="130" t="s">
        <v>130</v>
      </c>
      <c r="B34" s="130" t="s">
        <v>131</v>
      </c>
      <c r="C34" s="134">
        <f>'rozpis výdaje'!Z52</f>
        <v>5442</v>
      </c>
    </row>
    <row r="35" spans="1:3" ht="14.25">
      <c r="A35" s="130"/>
      <c r="B35" s="130" t="s">
        <v>132</v>
      </c>
      <c r="C35" s="134">
        <f>'rozpis výdaje'!Z53</f>
        <v>160</v>
      </c>
    </row>
    <row r="36" spans="1:3" ht="14.25">
      <c r="A36" s="130"/>
      <c r="B36" s="130"/>
      <c r="C36" s="134"/>
    </row>
    <row r="37" spans="1:3" ht="14.25">
      <c r="A37" s="130"/>
      <c r="B37" s="130"/>
      <c r="C37" s="130"/>
    </row>
    <row r="38" spans="1:3" ht="14.25">
      <c r="A38" s="130"/>
      <c r="B38" s="130" t="s">
        <v>134</v>
      </c>
      <c r="C38" s="134">
        <f>SUM(C34:C37)</f>
        <v>5602</v>
      </c>
    </row>
    <row r="39" spans="1:3" ht="14.25">
      <c r="A39" s="130"/>
      <c r="B39" s="130"/>
      <c r="C39" s="130"/>
    </row>
    <row r="40" spans="1:3" ht="14.25">
      <c r="A40" s="130" t="s">
        <v>83</v>
      </c>
      <c r="B40" s="130" t="s">
        <v>135</v>
      </c>
      <c r="C40" s="130"/>
    </row>
    <row r="41" spans="1:3" ht="14.25">
      <c r="A41" s="130"/>
      <c r="B41" s="130"/>
      <c r="C41" s="130"/>
    </row>
    <row r="42" spans="1:3" ht="14.25">
      <c r="A42" s="130">
        <v>8</v>
      </c>
      <c r="B42" s="130" t="s">
        <v>136</v>
      </c>
      <c r="C42" s="130">
        <v>-522</v>
      </c>
    </row>
    <row r="43" spans="1:3" ht="14.25">
      <c r="A43" s="130" t="s">
        <v>13</v>
      </c>
      <c r="B43" s="130" t="s">
        <v>13</v>
      </c>
      <c r="C43" s="130"/>
    </row>
    <row r="44" spans="1:3" ht="14.25">
      <c r="A44" s="130"/>
      <c r="B44" s="130" t="s">
        <v>137</v>
      </c>
      <c r="C44" s="134">
        <f>C10-C38+C42</f>
        <v>0</v>
      </c>
    </row>
    <row r="45" spans="1:3" ht="14.25">
      <c r="A45" s="130" t="s">
        <v>13</v>
      </c>
      <c r="B45" s="132" t="s">
        <v>13</v>
      </c>
      <c r="C45" s="130"/>
    </row>
    <row r="46" spans="1:3" ht="14.25">
      <c r="A46" s="130"/>
      <c r="B46" s="130" t="s">
        <v>159</v>
      </c>
      <c r="C46" s="130"/>
    </row>
    <row r="47" spans="1:3" ht="14.25">
      <c r="A47" s="130"/>
      <c r="B47" s="130"/>
      <c r="C47" s="130"/>
    </row>
    <row r="48" spans="1:3" ht="14.25">
      <c r="A48" s="130"/>
      <c r="B48" s="130" t="s">
        <v>133</v>
      </c>
      <c r="C48" s="130"/>
    </row>
  </sheetData>
  <sheetProtection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7.140625" style="0" customWidth="1"/>
    <col min="2" max="2" width="5.8515625" style="0" customWidth="1"/>
    <col min="3" max="3" width="41.7109375" style="0" customWidth="1"/>
    <col min="4" max="4" width="13.28125" style="0" customWidth="1"/>
    <col min="5" max="5" width="11.421875" style="0" hidden="1" customWidth="1"/>
    <col min="6" max="6" width="11.140625" style="0" hidden="1" customWidth="1"/>
    <col min="7" max="7" width="8.00390625" style="0" hidden="1" customWidth="1"/>
    <col min="8" max="8" width="0.13671875" style="0" customWidth="1"/>
    <col min="9" max="9" width="18.421875" style="0" hidden="1" customWidth="1"/>
  </cols>
  <sheetData>
    <row r="1" spans="1:8" ht="18">
      <c r="A1" s="185" t="s">
        <v>154</v>
      </c>
      <c r="B1" s="186"/>
      <c r="C1" s="186"/>
      <c r="D1" s="186"/>
      <c r="E1" s="74"/>
      <c r="F1" s="74"/>
      <c r="G1" s="74"/>
      <c r="H1" s="74"/>
    </row>
    <row r="2" spans="1:8" ht="18.75" thickBot="1">
      <c r="A2" s="185" t="s">
        <v>158</v>
      </c>
      <c r="B2" s="186"/>
      <c r="C2" s="186"/>
      <c r="D2" s="186"/>
      <c r="E2" s="74"/>
      <c r="F2" s="74"/>
      <c r="G2" s="74"/>
      <c r="H2" s="74"/>
    </row>
    <row r="3" spans="1:8" ht="18.75" thickBot="1">
      <c r="A3" s="12"/>
      <c r="B3" s="12"/>
      <c r="C3" s="13" t="s">
        <v>81</v>
      </c>
      <c r="D3" s="14">
        <v>2017</v>
      </c>
      <c r="E3" s="14">
        <v>2003</v>
      </c>
      <c r="F3" s="15">
        <v>37499</v>
      </c>
      <c r="G3" s="14" t="s">
        <v>30</v>
      </c>
      <c r="H3" t="s">
        <v>13</v>
      </c>
    </row>
    <row r="4" spans="1:8" ht="12.75">
      <c r="A4" s="47" t="s">
        <v>31</v>
      </c>
      <c r="B4" s="47" t="s">
        <v>32</v>
      </c>
      <c r="C4" s="88" t="s">
        <v>33</v>
      </c>
      <c r="D4" s="16" t="s">
        <v>34</v>
      </c>
      <c r="E4" s="16" t="s">
        <v>34</v>
      </c>
      <c r="F4" s="70" t="s">
        <v>35</v>
      </c>
      <c r="G4" s="71"/>
      <c r="H4" t="s">
        <v>13</v>
      </c>
    </row>
    <row r="5" spans="1:8" ht="12.75">
      <c r="A5" s="17"/>
      <c r="B5" s="17">
        <v>1111</v>
      </c>
      <c r="C5" s="10" t="s">
        <v>36</v>
      </c>
      <c r="D5" s="11">
        <v>1180</v>
      </c>
      <c r="E5" s="11">
        <v>1308500</v>
      </c>
      <c r="F5" s="11">
        <v>858772</v>
      </c>
      <c r="G5" s="18">
        <f>IF(E5&lt;&gt;0,F5/E5*100,0)</f>
        <v>65.63026366068017</v>
      </c>
      <c r="H5" t="s">
        <v>13</v>
      </c>
    </row>
    <row r="6" spans="1:8" ht="12.75">
      <c r="A6" s="17"/>
      <c r="B6" s="17">
        <v>1112</v>
      </c>
      <c r="C6" s="10" t="s">
        <v>37</v>
      </c>
      <c r="D6" s="11">
        <v>70</v>
      </c>
      <c r="E6" s="46">
        <f>196000+211437+23000</f>
        <v>430437</v>
      </c>
      <c r="F6" s="11">
        <v>370755</v>
      </c>
      <c r="G6" s="18">
        <f>IF(E6&lt;&gt;0,F6/E6*100,0)</f>
        <v>86.13455627652827</v>
      </c>
      <c r="H6" t="s">
        <v>13</v>
      </c>
    </row>
    <row r="7" spans="1:8" ht="12.75">
      <c r="A7" s="17"/>
      <c r="B7" s="17">
        <v>1113</v>
      </c>
      <c r="C7" s="10" t="s">
        <v>38</v>
      </c>
      <c r="D7" s="11">
        <v>110</v>
      </c>
      <c r="E7" s="11">
        <v>123000</v>
      </c>
      <c r="F7" s="11">
        <v>72306</v>
      </c>
      <c r="G7" s="18">
        <f>IF(E7&lt;&gt;0,F7/E7*100,0)</f>
        <v>58.78536585365853</v>
      </c>
      <c r="H7" t="s">
        <v>13</v>
      </c>
    </row>
    <row r="8" spans="1:8" ht="12.75">
      <c r="A8" s="17"/>
      <c r="B8" s="17">
        <v>1121</v>
      </c>
      <c r="C8" s="10" t="s">
        <v>39</v>
      </c>
      <c r="D8" s="11">
        <v>810</v>
      </c>
      <c r="E8" s="11">
        <v>1003000</v>
      </c>
      <c r="F8" s="11">
        <v>977748</v>
      </c>
      <c r="G8" s="18">
        <f>IF(E8&lt;&gt;0,F8/E8*100,0)</f>
        <v>97.48235294117647</v>
      </c>
      <c r="H8" t="s">
        <v>13</v>
      </c>
    </row>
    <row r="9" spans="1:7" ht="12.75" customHeight="1">
      <c r="A9" s="17"/>
      <c r="B9" s="17">
        <v>1211</v>
      </c>
      <c r="C9" s="10" t="s">
        <v>77</v>
      </c>
      <c r="D9" s="11">
        <v>2600</v>
      </c>
      <c r="E9" s="11">
        <v>60500</v>
      </c>
      <c r="F9" s="11">
        <v>60955</v>
      </c>
      <c r="G9" s="18">
        <f>IF(E9&lt;&gt;0,F9/E9*100,0)</f>
        <v>100.75206611570249</v>
      </c>
    </row>
    <row r="10" ht="12.75" hidden="1">
      <c r="D10" s="11"/>
    </row>
    <row r="11" ht="12.75" hidden="1">
      <c r="D11" s="11"/>
    </row>
    <row r="12" spans="1:8" ht="12.75">
      <c r="A12" s="17"/>
      <c r="B12" s="17">
        <v>1340</v>
      </c>
      <c r="C12" s="10" t="s">
        <v>78</v>
      </c>
      <c r="D12" s="11">
        <v>153</v>
      </c>
      <c r="E12" s="11">
        <v>2523000</v>
      </c>
      <c r="F12" s="11">
        <v>1499557</v>
      </c>
      <c r="G12" s="18">
        <f aca="true" t="shared" si="0" ref="G12:G24">IF(E12&lt;&gt;0,F12/E12*100,0)</f>
        <v>59.4354736424891</v>
      </c>
      <c r="H12" t="s">
        <v>13</v>
      </c>
    </row>
    <row r="13" spans="1:8" ht="12.75">
      <c r="A13" s="17"/>
      <c r="B13" s="17">
        <v>1341</v>
      </c>
      <c r="C13" s="92" t="s">
        <v>104</v>
      </c>
      <c r="D13" s="11">
        <v>6</v>
      </c>
      <c r="E13" s="11">
        <v>380000</v>
      </c>
      <c r="F13" s="11">
        <v>327242</v>
      </c>
      <c r="G13" s="18">
        <f t="shared" si="0"/>
        <v>86.11631578947369</v>
      </c>
      <c r="H13" t="s">
        <v>13</v>
      </c>
    </row>
    <row r="14" spans="1:8" ht="12.75">
      <c r="A14" s="17"/>
      <c r="B14" s="19">
        <v>1361</v>
      </c>
      <c r="C14" s="93" t="s">
        <v>105</v>
      </c>
      <c r="D14" s="11">
        <v>1</v>
      </c>
      <c r="E14" s="11">
        <v>12000</v>
      </c>
      <c r="F14" s="11">
        <v>12200</v>
      </c>
      <c r="G14" s="18">
        <f t="shared" si="0"/>
        <v>101.66666666666666</v>
      </c>
      <c r="H14" t="s">
        <v>13</v>
      </c>
    </row>
    <row r="15" spans="1:7" ht="12.75">
      <c r="A15" s="19"/>
      <c r="B15" s="19">
        <v>1381</v>
      </c>
      <c r="C15" s="20" t="s">
        <v>177</v>
      </c>
      <c r="D15" s="11">
        <v>26</v>
      </c>
      <c r="E15" s="11"/>
      <c r="F15" s="11"/>
      <c r="G15" s="18"/>
    </row>
    <row r="16" spans="1:8" ht="12.75">
      <c r="A16" s="19"/>
      <c r="B16" s="17">
        <v>1511</v>
      </c>
      <c r="C16" s="10" t="s">
        <v>40</v>
      </c>
      <c r="D16" s="11">
        <v>780</v>
      </c>
      <c r="E16" s="11">
        <v>5000</v>
      </c>
      <c r="F16" s="11">
        <v>6567</v>
      </c>
      <c r="G16" s="18">
        <f t="shared" si="0"/>
        <v>131.34</v>
      </c>
      <c r="H16" t="s">
        <v>13</v>
      </c>
    </row>
    <row r="17" spans="1:7" ht="12.75" hidden="1">
      <c r="A17" s="19"/>
      <c r="B17" s="19">
        <v>1511</v>
      </c>
      <c r="C17" s="20" t="s">
        <v>40</v>
      </c>
      <c r="D17" s="11"/>
      <c r="E17" s="11"/>
      <c r="F17" s="11">
        <v>740</v>
      </c>
      <c r="G17" s="18">
        <f t="shared" si="0"/>
        <v>0</v>
      </c>
    </row>
    <row r="18" spans="1:8" ht="13.5" thickBot="1">
      <c r="A18" s="21"/>
      <c r="B18" s="21"/>
      <c r="C18" s="22"/>
      <c r="D18" s="9"/>
      <c r="E18" s="11">
        <v>600000</v>
      </c>
      <c r="F18" s="11">
        <v>208124</v>
      </c>
      <c r="G18" s="18">
        <f t="shared" si="0"/>
        <v>34.68733333333333</v>
      </c>
      <c r="H18" t="s">
        <v>13</v>
      </c>
    </row>
    <row r="19" spans="1:7" ht="13.5" thickBot="1">
      <c r="A19" s="23"/>
      <c r="B19" s="23" t="s">
        <v>41</v>
      </c>
      <c r="C19" s="24" t="s">
        <v>42</v>
      </c>
      <c r="D19" s="25">
        <f>SUM(D5:D17)</f>
        <v>5736</v>
      </c>
      <c r="E19" s="9">
        <v>0</v>
      </c>
      <c r="F19" s="9"/>
      <c r="G19" s="41">
        <f t="shared" si="0"/>
        <v>0</v>
      </c>
    </row>
    <row r="20" spans="1:8" ht="12.75">
      <c r="A20" s="17">
        <v>3612</v>
      </c>
      <c r="B20" s="17">
        <v>2111</v>
      </c>
      <c r="C20" s="10" t="s">
        <v>108</v>
      </c>
      <c r="D20" s="11">
        <v>50</v>
      </c>
      <c r="E20" s="25">
        <f>SUM(E5:E19)</f>
        <v>6445437</v>
      </c>
      <c r="F20" s="25">
        <f>SUM(F5:F18)</f>
        <v>4394966</v>
      </c>
      <c r="G20" s="43">
        <f t="shared" si="0"/>
        <v>68.18724626429518</v>
      </c>
      <c r="H20" t="s">
        <v>13</v>
      </c>
    </row>
    <row r="21" spans="1:8" ht="12.75">
      <c r="A21" s="17">
        <v>3613</v>
      </c>
      <c r="B21" s="17">
        <v>2111</v>
      </c>
      <c r="C21" s="10" t="s">
        <v>109</v>
      </c>
      <c r="D21" s="11">
        <v>1</v>
      </c>
      <c r="E21" s="11">
        <v>5000</v>
      </c>
      <c r="F21" s="11">
        <v>470</v>
      </c>
      <c r="G21" s="18">
        <f t="shared" si="0"/>
        <v>9.4</v>
      </c>
      <c r="H21" s="48" t="s">
        <v>13</v>
      </c>
    </row>
    <row r="22" spans="1:8" ht="12.75">
      <c r="A22" s="17">
        <v>3639</v>
      </c>
      <c r="B22" s="17">
        <v>2111</v>
      </c>
      <c r="C22" s="10" t="s">
        <v>110</v>
      </c>
      <c r="D22" s="11">
        <v>10</v>
      </c>
      <c r="E22" s="11"/>
      <c r="F22" s="11"/>
      <c r="G22" s="18"/>
      <c r="H22" s="48"/>
    </row>
    <row r="23" spans="1:8" ht="12.75">
      <c r="A23" s="17">
        <v>3722</v>
      </c>
      <c r="B23" s="17">
        <v>2111</v>
      </c>
      <c r="C23" s="10" t="s">
        <v>111</v>
      </c>
      <c r="D23" s="11">
        <v>110</v>
      </c>
      <c r="E23" s="11"/>
      <c r="F23" s="11"/>
      <c r="G23" s="18"/>
      <c r="H23" s="48"/>
    </row>
    <row r="24" spans="1:8" ht="12.75">
      <c r="A24" s="50"/>
      <c r="B24" s="51">
        <v>2111</v>
      </c>
      <c r="C24" s="81"/>
      <c r="D24" s="52">
        <f>SUM(D20:D23)</f>
        <v>171</v>
      </c>
      <c r="E24" s="11">
        <v>25000</v>
      </c>
      <c r="F24" s="11">
        <v>18200</v>
      </c>
      <c r="G24" s="18">
        <f t="shared" si="0"/>
        <v>72.8</v>
      </c>
      <c r="H24" s="48" t="s">
        <v>13</v>
      </c>
    </row>
    <row r="25" spans="1:9" ht="12.75">
      <c r="A25" s="17">
        <v>3722</v>
      </c>
      <c r="B25" s="17">
        <v>2112</v>
      </c>
      <c r="C25" s="10" t="s">
        <v>44</v>
      </c>
      <c r="D25" s="11">
        <v>7</v>
      </c>
      <c r="E25" s="11"/>
      <c r="F25" s="11"/>
      <c r="G25" s="18"/>
      <c r="H25" t="s">
        <v>13</v>
      </c>
      <c r="I25" s="72"/>
    </row>
    <row r="26" spans="1:8" ht="12.75">
      <c r="A26" s="50"/>
      <c r="B26" s="51">
        <v>2112</v>
      </c>
      <c r="C26" s="53"/>
      <c r="D26" s="52">
        <f>SUM(D25:D25)</f>
        <v>7</v>
      </c>
      <c r="E26" s="11">
        <v>48000</v>
      </c>
      <c r="F26" s="11">
        <v>45600</v>
      </c>
      <c r="G26" s="18">
        <f>IF(E26&lt;&gt;0,F26/E26*100,0)</f>
        <v>95</v>
      </c>
      <c r="H26" s="48" t="s">
        <v>13</v>
      </c>
    </row>
    <row r="27" spans="1:8" ht="12.75">
      <c r="A27" s="17">
        <v>1012</v>
      </c>
      <c r="B27" s="17">
        <v>2131</v>
      </c>
      <c r="C27" s="10" t="s">
        <v>45</v>
      </c>
      <c r="D27" s="11">
        <v>20</v>
      </c>
      <c r="E27" s="11"/>
      <c r="F27" s="11"/>
      <c r="G27" s="18"/>
      <c r="H27" t="s">
        <v>13</v>
      </c>
    </row>
    <row r="28" spans="1:8" ht="12.75">
      <c r="A28" s="50"/>
      <c r="B28" s="51">
        <v>2131</v>
      </c>
      <c r="C28" s="53"/>
      <c r="D28" s="52">
        <f>SUM(D27)</f>
        <v>20</v>
      </c>
      <c r="E28" s="11">
        <v>23000</v>
      </c>
      <c r="F28" s="11">
        <v>2205</v>
      </c>
      <c r="G28" s="18">
        <f>IF(E28&lt;&gt;0,F28/E28*100,0)</f>
        <v>9.58695652173913</v>
      </c>
      <c r="H28" s="48" t="s">
        <v>13</v>
      </c>
    </row>
    <row r="29" spans="1:8" ht="12.75">
      <c r="A29" s="17">
        <v>3612</v>
      </c>
      <c r="B29" s="17">
        <v>2132</v>
      </c>
      <c r="C29" s="10" t="s">
        <v>48</v>
      </c>
      <c r="D29" s="11">
        <v>165</v>
      </c>
      <c r="E29" s="11"/>
      <c r="F29" s="11"/>
      <c r="G29" s="18"/>
      <c r="H29" t="s">
        <v>46</v>
      </c>
    </row>
    <row r="30" spans="1:8" ht="12.75">
      <c r="A30" s="17">
        <v>3613</v>
      </c>
      <c r="B30" s="17">
        <v>2132</v>
      </c>
      <c r="C30" s="10" t="s">
        <v>47</v>
      </c>
      <c r="D30" s="11">
        <v>25</v>
      </c>
      <c r="E30" s="11">
        <v>10000</v>
      </c>
      <c r="F30" s="11">
        <v>8475</v>
      </c>
      <c r="G30" s="18">
        <f>IF(E30&lt;&gt;0,F30/E30*100,0)</f>
        <v>84.75</v>
      </c>
      <c r="H30" s="48" t="s">
        <v>13</v>
      </c>
    </row>
    <row r="31" spans="1:8" ht="12.75">
      <c r="A31" s="54"/>
      <c r="B31" s="51">
        <v>2132</v>
      </c>
      <c r="C31" s="53" t="s">
        <v>49</v>
      </c>
      <c r="D31" s="82">
        <f>SUM(D29:D30)</f>
        <v>190</v>
      </c>
      <c r="E31" s="11">
        <v>330000</v>
      </c>
      <c r="F31" s="11">
        <v>198767</v>
      </c>
      <c r="G31" s="18">
        <f>IF(E31&lt;&gt;0,F31/E31*100,0)</f>
        <v>60.232424242424244</v>
      </c>
      <c r="H31" s="48" t="s">
        <v>13</v>
      </c>
    </row>
    <row r="32" spans="1:8" ht="12.75">
      <c r="A32" s="26" t="s">
        <v>13</v>
      </c>
      <c r="B32" s="26" t="s">
        <v>13</v>
      </c>
      <c r="C32" s="27" t="s">
        <v>13</v>
      </c>
      <c r="D32" s="28" t="s">
        <v>13</v>
      </c>
      <c r="E32" s="9">
        <v>0</v>
      </c>
      <c r="F32" s="9">
        <v>1652</v>
      </c>
      <c r="G32" s="18">
        <f>IF(E32&lt;&gt;0,F32/E32*100,0)</f>
        <v>0</v>
      </c>
      <c r="H32" s="48" t="s">
        <v>13</v>
      </c>
    </row>
    <row r="33" spans="1:8" ht="13.5" thickBot="1">
      <c r="A33" s="55"/>
      <c r="B33" s="55"/>
      <c r="C33" s="56"/>
      <c r="D33" s="57">
        <f>SUM(D32:D32)</f>
        <v>0</v>
      </c>
      <c r="E33" s="28">
        <v>0</v>
      </c>
      <c r="F33" s="28">
        <v>2</v>
      </c>
      <c r="G33" s="34">
        <f>IF(E33&lt;&gt;0,F33/E33*100,0)</f>
        <v>0</v>
      </c>
      <c r="H33" s="48" t="s">
        <v>13</v>
      </c>
    </row>
    <row r="34" spans="1:8" ht="13.5" thickBot="1">
      <c r="A34" s="23" t="s">
        <v>50</v>
      </c>
      <c r="B34" s="23" t="s">
        <v>50</v>
      </c>
      <c r="C34" s="24" t="s">
        <v>51</v>
      </c>
      <c r="D34" s="29">
        <f>D24+D26+D28+D31+D33</f>
        <v>388</v>
      </c>
      <c r="E34" s="28"/>
      <c r="F34" s="28"/>
      <c r="G34" s="49"/>
      <c r="H34" s="48" t="s">
        <v>13</v>
      </c>
    </row>
    <row r="35" spans="1:7" ht="12.75">
      <c r="A35" s="17">
        <v>3339</v>
      </c>
      <c r="B35" s="17">
        <v>3111</v>
      </c>
      <c r="C35" s="10" t="s">
        <v>43</v>
      </c>
      <c r="D35" s="11" t="s">
        <v>13</v>
      </c>
      <c r="E35" s="29">
        <f>SUM(E32:E33)+SUM(E28:E28)</f>
        <v>23000</v>
      </c>
      <c r="F35" s="29">
        <f>SUM(F32:F33)+SUM(F28:F28)</f>
        <v>3859</v>
      </c>
      <c r="G35" s="44">
        <f aca="true" t="shared" si="1" ref="G35:G55">IF(E35&lt;&gt;0,F35/E35*100,0)</f>
        <v>16.778260869565216</v>
      </c>
    </row>
    <row r="36" spans="1:7" ht="13.5" thickBot="1">
      <c r="A36" s="58"/>
      <c r="B36" s="58">
        <v>3111</v>
      </c>
      <c r="C36" s="59" t="s">
        <v>43</v>
      </c>
      <c r="D36" s="60">
        <f>SUM(D35)</f>
        <v>0</v>
      </c>
      <c r="E36" s="11">
        <v>20000</v>
      </c>
      <c r="F36" s="11">
        <v>2560</v>
      </c>
      <c r="G36" s="18">
        <f t="shared" si="1"/>
        <v>12.8</v>
      </c>
    </row>
    <row r="37" spans="1:7" ht="13.5" thickBot="1">
      <c r="A37" s="17">
        <v>3639</v>
      </c>
      <c r="B37" s="17">
        <v>3112</v>
      </c>
      <c r="C37" s="10" t="s">
        <v>75</v>
      </c>
      <c r="D37" s="11" t="s">
        <v>13</v>
      </c>
      <c r="E37" s="30">
        <f>SUM(E34:E34)</f>
        <v>0</v>
      </c>
      <c r="F37" s="30">
        <f>SUM(F34:F34)</f>
        <v>0</v>
      </c>
      <c r="G37" s="41">
        <f>IF(E37&lt;&gt;0,F37/E37*100,0)</f>
        <v>0</v>
      </c>
    </row>
    <row r="38" spans="1:7" ht="13.5" thickBot="1">
      <c r="A38" s="58"/>
      <c r="B38" s="58">
        <v>3112</v>
      </c>
      <c r="C38" s="59" t="s">
        <v>52</v>
      </c>
      <c r="D38" s="60">
        <f>SUM(D37)</f>
        <v>0</v>
      </c>
      <c r="E38" s="85"/>
      <c r="F38" s="85"/>
      <c r="G38" s="86"/>
    </row>
    <row r="39" spans="1:7" ht="13.5" thickBot="1">
      <c r="A39" s="61" t="s">
        <v>53</v>
      </c>
      <c r="B39" s="61" t="s">
        <v>53</v>
      </c>
      <c r="C39" s="62" t="s">
        <v>54</v>
      </c>
      <c r="D39" s="63">
        <f>D36+D38</f>
        <v>0</v>
      </c>
      <c r="E39" s="30">
        <f>SUM(E36:E36)</f>
        <v>20000</v>
      </c>
      <c r="F39" s="30">
        <f>SUM(F36:F36)</f>
        <v>2560</v>
      </c>
      <c r="G39" s="41">
        <f t="shared" si="1"/>
        <v>12.8</v>
      </c>
    </row>
    <row r="40" spans="1:7" ht="13.5" thickBot="1">
      <c r="A40" s="17" t="s">
        <v>13</v>
      </c>
      <c r="B40" s="17">
        <v>4111</v>
      </c>
      <c r="C40" s="10" t="s">
        <v>13</v>
      </c>
      <c r="D40" s="11" t="s">
        <v>13</v>
      </c>
      <c r="E40" s="63"/>
      <c r="F40" s="63"/>
      <c r="G40" s="64">
        <f t="shared" si="1"/>
        <v>0</v>
      </c>
    </row>
    <row r="41" spans="1:7" ht="12.75">
      <c r="A41" s="51"/>
      <c r="B41" s="51">
        <v>4111</v>
      </c>
      <c r="C41" s="53"/>
      <c r="D41" s="52" t="s">
        <v>13</v>
      </c>
      <c r="E41" s="11">
        <f>SUM(E45:E46)</f>
        <v>210800</v>
      </c>
      <c r="F41" s="11">
        <v>416955</v>
      </c>
      <c r="G41" s="18">
        <f t="shared" si="1"/>
        <v>197.79648956356738</v>
      </c>
    </row>
    <row r="42" spans="1:7" ht="12.75">
      <c r="A42" s="17"/>
      <c r="B42" s="17">
        <v>4112</v>
      </c>
      <c r="C42" s="10" t="s">
        <v>55</v>
      </c>
      <c r="D42" s="11">
        <v>0</v>
      </c>
      <c r="E42" s="33">
        <v>209000</v>
      </c>
      <c r="F42" s="11"/>
      <c r="G42" s="18">
        <f>IF(E42&lt;&gt;0,F42/E42*100,0)</f>
        <v>0</v>
      </c>
    </row>
    <row r="43" spans="1:7" ht="12.75">
      <c r="A43" s="51"/>
      <c r="B43" s="51">
        <v>4112</v>
      </c>
      <c r="C43" s="53"/>
      <c r="D43" s="52">
        <f>SUM(D42)</f>
        <v>0</v>
      </c>
      <c r="E43" s="46"/>
      <c r="F43" s="11"/>
      <c r="G43" s="18"/>
    </row>
    <row r="44" spans="1:7" ht="12.75">
      <c r="A44" s="17"/>
      <c r="B44" s="17">
        <v>4116</v>
      </c>
      <c r="C44" s="10" t="s">
        <v>96</v>
      </c>
      <c r="D44" s="11">
        <v>0</v>
      </c>
      <c r="E44" s="33">
        <v>209000</v>
      </c>
      <c r="F44" s="11"/>
      <c r="G44" s="18">
        <f t="shared" si="1"/>
        <v>0</v>
      </c>
    </row>
    <row r="45" spans="1:7" ht="13.5" thickBot="1">
      <c r="A45" s="51"/>
      <c r="B45" s="51">
        <v>4116</v>
      </c>
      <c r="C45" s="53"/>
      <c r="D45" s="52">
        <f>D44</f>
        <v>0</v>
      </c>
      <c r="E45" s="46">
        <v>1800</v>
      </c>
      <c r="F45" s="11"/>
      <c r="G45" s="18">
        <f t="shared" si="1"/>
        <v>0</v>
      </c>
    </row>
    <row r="46" spans="1:9" ht="13.5" thickBot="1">
      <c r="A46" s="35" t="s">
        <v>56</v>
      </c>
      <c r="B46" s="31" t="s">
        <v>56</v>
      </c>
      <c r="C46" s="24" t="s">
        <v>54</v>
      </c>
      <c r="D46" s="87">
        <f>SUM(D43+D45)</f>
        <v>0</v>
      </c>
      <c r="E46" s="33">
        <v>209000</v>
      </c>
      <c r="F46" s="11"/>
      <c r="G46" s="18">
        <f t="shared" si="1"/>
        <v>0</v>
      </c>
      <c r="I46" t="s">
        <v>13</v>
      </c>
    </row>
    <row r="47" spans="1:7" ht="13.5" thickBot="1">
      <c r="A47" s="69"/>
      <c r="B47" s="65"/>
      <c r="C47" s="20" t="s">
        <v>60</v>
      </c>
      <c r="D47" s="90">
        <f>SUM(D19+D34+D39+D46)</f>
        <v>6124</v>
      </c>
      <c r="E47" s="32" t="e">
        <f>#REF!+E41+#REF!+#REF!+#REF!</f>
        <v>#REF!</v>
      </c>
      <c r="F47" s="32" t="e">
        <f>SUM(F41:F41)+#REF!+#REF!+#REF!</f>
        <v>#REF!</v>
      </c>
      <c r="G47" s="43" t="e">
        <f t="shared" si="1"/>
        <v>#REF!</v>
      </c>
    </row>
    <row r="48" spans="1:7" ht="13.5" hidden="1" thickBot="1">
      <c r="A48" s="35" t="s">
        <v>13</v>
      </c>
      <c r="B48" s="35" t="s">
        <v>13</v>
      </c>
      <c r="C48" s="24" t="s">
        <v>60</v>
      </c>
      <c r="D48" s="32">
        <f>D46+D34+D19+D39</f>
        <v>6124</v>
      </c>
      <c r="E48" s="33"/>
      <c r="F48" s="33"/>
      <c r="G48" s="34">
        <f t="shared" si="1"/>
        <v>0</v>
      </c>
    </row>
    <row r="49" spans="1:10" ht="13.5" thickBot="1">
      <c r="A49" s="35" t="s">
        <v>58</v>
      </c>
      <c r="B49" s="35" t="s">
        <v>58</v>
      </c>
      <c r="C49" s="24" t="s">
        <v>59</v>
      </c>
      <c r="D49" s="32"/>
      <c r="E49" s="42">
        <f>SUM(E46:E46)</f>
        <v>209000</v>
      </c>
      <c r="F49" s="42">
        <f>SUM(F46:F46)</f>
        <v>0</v>
      </c>
      <c r="G49" s="44">
        <f>IF(E49&lt;&gt;0,F49/E49*100,0)</f>
        <v>0</v>
      </c>
      <c r="I49" s="178" t="s">
        <v>13</v>
      </c>
      <c r="J49" s="178"/>
    </row>
    <row r="50" spans="1:10" ht="13.5" thickBot="1">
      <c r="A50" s="66"/>
      <c r="B50" s="67">
        <v>8115</v>
      </c>
      <c r="C50" s="67" t="s">
        <v>57</v>
      </c>
      <c r="D50" s="68">
        <v>0</v>
      </c>
      <c r="E50" s="42">
        <f>SUM(E48:E48)</f>
        <v>0</v>
      </c>
      <c r="F50" s="42">
        <f>SUM(F48:F48)</f>
        <v>0</v>
      </c>
      <c r="G50" s="44">
        <f>IF(E50&lt;&gt;0,F50/E50*100,0)</f>
        <v>0</v>
      </c>
      <c r="I50" s="178" t="s">
        <v>13</v>
      </c>
      <c r="J50" s="178"/>
    </row>
    <row r="51" spans="1:9" ht="13.5" thickBot="1">
      <c r="A51" s="66"/>
      <c r="B51" s="67">
        <v>8123</v>
      </c>
      <c r="C51" s="75" t="s">
        <v>119</v>
      </c>
      <c r="D51" s="68">
        <v>0</v>
      </c>
      <c r="E51" s="36"/>
      <c r="F51" s="37"/>
      <c r="G51" s="18">
        <f t="shared" si="1"/>
        <v>0</v>
      </c>
      <c r="I51" t="s">
        <v>13</v>
      </c>
    </row>
    <row r="52" spans="1:10" ht="13.5" thickBot="1">
      <c r="A52" s="66"/>
      <c r="B52" s="67">
        <v>8124</v>
      </c>
      <c r="C52" s="75" t="s">
        <v>79</v>
      </c>
      <c r="D52" s="68">
        <v>-522</v>
      </c>
      <c r="E52" s="36"/>
      <c r="F52" s="37"/>
      <c r="G52" s="18"/>
      <c r="H52" t="s">
        <v>13</v>
      </c>
      <c r="I52" s="178" t="s">
        <v>13</v>
      </c>
      <c r="J52" s="178"/>
    </row>
    <row r="53" spans="1:9" ht="13.5" thickBot="1">
      <c r="A53" s="35" t="s">
        <v>58</v>
      </c>
      <c r="B53" s="35" t="s">
        <v>58</v>
      </c>
      <c r="C53" s="24" t="s">
        <v>59</v>
      </c>
      <c r="D53" s="32">
        <f>SUM(D50:D52)</f>
        <v>-522</v>
      </c>
      <c r="E53" s="36"/>
      <c r="F53" s="37"/>
      <c r="G53" s="18">
        <f t="shared" si="1"/>
        <v>0</v>
      </c>
      <c r="I53" t="s">
        <v>13</v>
      </c>
    </row>
    <row r="54" spans="1:10" ht="16.5" thickBot="1">
      <c r="A54" s="38" t="s">
        <v>13</v>
      </c>
      <c r="B54" s="38" t="s">
        <v>13</v>
      </c>
      <c r="C54" s="39" t="s">
        <v>80</v>
      </c>
      <c r="D54" s="40">
        <f>D53+D46+D39+D34+D19</f>
        <v>5602</v>
      </c>
      <c r="E54" s="42">
        <f>SUM(E53:E53)</f>
        <v>0</v>
      </c>
      <c r="F54" s="42">
        <f>SUM(F53:F53)</f>
        <v>0</v>
      </c>
      <c r="G54" s="44">
        <f t="shared" si="1"/>
        <v>0</v>
      </c>
      <c r="I54" s="178" t="s">
        <v>13</v>
      </c>
      <c r="J54" s="178"/>
    </row>
    <row r="55" spans="5:7" ht="13.5" thickBot="1">
      <c r="E55" s="40" t="e">
        <f>E20+E35+E40+E47+E54+#REF!</f>
        <v>#REF!</v>
      </c>
      <c r="F55" s="40" t="e">
        <f>F20+F35+F40+F47+F54+#REF!</f>
        <v>#REF!</v>
      </c>
      <c r="G55" s="45" t="e">
        <f t="shared" si="1"/>
        <v>#REF!</v>
      </c>
    </row>
    <row r="56" spans="1:9" ht="15.75">
      <c r="A56" s="184" t="s">
        <v>155</v>
      </c>
      <c r="B56" s="178"/>
      <c r="C56" s="178"/>
      <c r="D56" s="178"/>
      <c r="E56" s="178"/>
      <c r="F56" s="178"/>
      <c r="G56" s="178"/>
      <c r="H56" s="178"/>
      <c r="I56" s="178"/>
    </row>
    <row r="57" spans="5:10" ht="15.75">
      <c r="E57" s="89"/>
      <c r="F57" s="89"/>
      <c r="G57" s="89"/>
      <c r="H57" s="89"/>
      <c r="I57" s="89"/>
      <c r="J57" s="89"/>
    </row>
    <row r="58" ht="12.75">
      <c r="C58" s="91"/>
    </row>
  </sheetData>
  <sheetProtection/>
  <mergeCells count="7">
    <mergeCell ref="A56:I56"/>
    <mergeCell ref="A1:D1"/>
    <mergeCell ref="A2:D2"/>
    <mergeCell ref="I52:J52"/>
    <mergeCell ref="I54:J54"/>
    <mergeCell ref="I50:J50"/>
    <mergeCell ref="I49:J49"/>
  </mergeCells>
  <printOptions/>
  <pageMargins left="0.75" right="0.75" top="1" bottom="1" header="0.5" footer="0.5"/>
  <pageSetup fitToHeight="1" fitToWidth="1" horizontalDpi="600" verticalDpi="600" orientation="portrait" paperSize="9" r:id="rId3"/>
  <headerFooter alignWithMargins="0">
    <oddHeader>&amp;C&amp;A</oddHeader>
    <oddFooter>&amp;CStránka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63"/>
  <sheetViews>
    <sheetView tabSelected="1" zoomScale="110" zoomScaleNormal="110" zoomScalePageLayoutView="0" workbookViewId="0" topLeftCell="A10">
      <selection activeCell="J36" sqref="J36"/>
    </sheetView>
  </sheetViews>
  <sheetFormatPr defaultColWidth="9.140625" defaultRowHeight="12.75"/>
  <cols>
    <col min="1" max="1" width="0.13671875" style="0" customWidth="1"/>
    <col min="2" max="2" width="30.00390625" style="0" customWidth="1"/>
    <col min="3" max="3" width="6.140625" style="1" customWidth="1"/>
    <col min="4" max="6" width="5.57421875" style="0" customWidth="1"/>
    <col min="7" max="7" width="5.57421875" style="0" hidden="1" customWidth="1"/>
    <col min="8" max="8" width="5.57421875" style="0" customWidth="1"/>
    <col min="9" max="9" width="5.57421875" style="0" hidden="1" customWidth="1"/>
    <col min="10" max="22" width="5.57421875" style="0" customWidth="1"/>
    <col min="23" max="23" width="6.57421875" style="0" customWidth="1"/>
    <col min="24" max="24" width="5.57421875" style="0" customWidth="1"/>
    <col min="25" max="25" width="5.57421875" style="0" hidden="1" customWidth="1"/>
    <col min="26" max="26" width="6.57421875" style="0" customWidth="1"/>
  </cols>
  <sheetData>
    <row r="2" ht="13.5" thickBot="1"/>
    <row r="3" spans="2:28" ht="39.75" customHeight="1">
      <c r="B3" s="195" t="s">
        <v>157</v>
      </c>
      <c r="C3" s="6"/>
      <c r="D3" s="190" t="s">
        <v>151</v>
      </c>
      <c r="E3" s="190" t="s">
        <v>63</v>
      </c>
      <c r="F3" s="190" t="s">
        <v>61</v>
      </c>
      <c r="G3" s="190" t="s">
        <v>10</v>
      </c>
      <c r="H3" s="190" t="s">
        <v>9</v>
      </c>
      <c r="I3" s="190" t="s">
        <v>7</v>
      </c>
      <c r="J3" s="190" t="s">
        <v>8</v>
      </c>
      <c r="K3" s="190" t="s">
        <v>69</v>
      </c>
      <c r="L3" s="190" t="s">
        <v>82</v>
      </c>
      <c r="M3" s="190" t="s">
        <v>1</v>
      </c>
      <c r="N3" s="190" t="s">
        <v>2</v>
      </c>
      <c r="O3" s="190" t="s">
        <v>73</v>
      </c>
      <c r="P3" s="190" t="s">
        <v>0</v>
      </c>
      <c r="Q3" s="190" t="s">
        <v>6</v>
      </c>
      <c r="R3" s="190" t="s">
        <v>4</v>
      </c>
      <c r="S3" s="190" t="s">
        <v>5</v>
      </c>
      <c r="T3" s="190" t="s">
        <v>11</v>
      </c>
      <c r="U3" s="190" t="s">
        <v>3</v>
      </c>
      <c r="V3" s="190" t="s">
        <v>12</v>
      </c>
      <c r="W3" s="190" t="s">
        <v>76</v>
      </c>
      <c r="X3" s="190" t="s">
        <v>68</v>
      </c>
      <c r="Y3" s="190" t="s">
        <v>67</v>
      </c>
      <c r="Z3" t="s">
        <v>13</v>
      </c>
      <c r="AA3" t="s">
        <v>13</v>
      </c>
      <c r="AB3" t="s">
        <v>13</v>
      </c>
    </row>
    <row r="4" spans="2:28" ht="12.75">
      <c r="B4" s="196"/>
      <c r="C4" s="7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3"/>
      <c r="P4" s="191"/>
      <c r="Q4" s="191"/>
      <c r="R4" s="191"/>
      <c r="S4" s="191"/>
      <c r="T4" s="191"/>
      <c r="U4" s="191"/>
      <c r="V4" s="191"/>
      <c r="W4" s="191"/>
      <c r="X4" s="191"/>
      <c r="Y4" s="191"/>
      <c r="AA4" t="s">
        <v>13</v>
      </c>
      <c r="AB4" t="s">
        <v>13</v>
      </c>
    </row>
    <row r="5" spans="2:30" ht="25.5" customHeight="1" thickBot="1">
      <c r="B5" s="197"/>
      <c r="C5" s="8"/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4"/>
      <c r="P5" s="192"/>
      <c r="Q5" s="192"/>
      <c r="R5" s="192"/>
      <c r="S5" s="192"/>
      <c r="T5" s="192"/>
      <c r="U5" s="192"/>
      <c r="V5" s="192"/>
      <c r="W5" s="192"/>
      <c r="X5" s="192"/>
      <c r="Y5" s="192"/>
      <c r="AA5" t="s">
        <v>13</v>
      </c>
      <c r="AB5" t="s">
        <v>13</v>
      </c>
      <c r="AC5" t="s">
        <v>13</v>
      </c>
      <c r="AD5" t="s">
        <v>13</v>
      </c>
    </row>
    <row r="6" spans="2:27" ht="12.75">
      <c r="B6" s="5" t="s">
        <v>14</v>
      </c>
      <c r="C6" s="73"/>
      <c r="D6" s="78">
        <f>SUM(D8:D50)</f>
        <v>60</v>
      </c>
      <c r="E6" s="78">
        <f>SUM(E8:E50)</f>
        <v>23</v>
      </c>
      <c r="F6" s="78">
        <f>SUM(F8:F50)</f>
        <v>32</v>
      </c>
      <c r="G6" s="78">
        <f>SUM(G8:G50)</f>
        <v>0</v>
      </c>
      <c r="H6" s="78">
        <f>SUM(H8:H50)</f>
        <v>10</v>
      </c>
      <c r="I6" s="78">
        <f>SUM(I8:I50)</f>
        <v>0</v>
      </c>
      <c r="J6" s="78">
        <f>SUM(J8:J50)</f>
        <v>59</v>
      </c>
      <c r="K6" s="78">
        <f>SUM(K8:K50)</f>
        <v>23</v>
      </c>
      <c r="L6" s="78">
        <f>SUM(L8:L50)</f>
        <v>5</v>
      </c>
      <c r="M6" s="78">
        <f>SUM(M8:M50)</f>
        <v>230</v>
      </c>
      <c r="N6" s="78">
        <f>SUM(N8:N50)</f>
        <v>125</v>
      </c>
      <c r="O6" s="78">
        <f>SUM(O8:O50)</f>
        <v>37</v>
      </c>
      <c r="P6" s="78">
        <f>SUM(P8:P50)</f>
        <v>60</v>
      </c>
      <c r="Q6" s="78">
        <f>SUM(Q8:Q50)</f>
        <v>275</v>
      </c>
      <c r="R6" s="78">
        <f>SUM(R8:R50)</f>
        <v>465</v>
      </c>
      <c r="S6" s="78">
        <f>SUM(S8:S50)</f>
        <v>10</v>
      </c>
      <c r="T6" s="78">
        <f>SUM(T8:T50)</f>
        <v>1486</v>
      </c>
      <c r="U6" s="78">
        <f>SUM(U8:U50)</f>
        <v>127</v>
      </c>
      <c r="V6" s="78">
        <f>SUM(V8:V50)</f>
        <v>1000</v>
      </c>
      <c r="W6" s="78">
        <f>SUM(W8:W50)</f>
        <v>1575</v>
      </c>
      <c r="X6" s="78">
        <f>SUM(X8:X50)</f>
        <v>0</v>
      </c>
      <c r="Y6" s="78">
        <f>SUM(Y8:Y50)</f>
        <v>0</v>
      </c>
      <c r="Z6" s="79">
        <f>SUM(C6:X6)</f>
        <v>5602</v>
      </c>
      <c r="AA6" t="s">
        <v>13</v>
      </c>
    </row>
    <row r="7" spans="2:27" ht="25.5" customHeight="1" thickBot="1">
      <c r="B7" s="76"/>
      <c r="C7" s="77"/>
      <c r="D7" s="2">
        <v>2141</v>
      </c>
      <c r="E7" s="3">
        <v>2219</v>
      </c>
      <c r="F7" s="3">
        <v>2221</v>
      </c>
      <c r="G7" s="3">
        <v>3111</v>
      </c>
      <c r="H7" s="3">
        <v>3113</v>
      </c>
      <c r="I7" s="3">
        <v>3314</v>
      </c>
      <c r="J7" s="3">
        <v>3319</v>
      </c>
      <c r="K7" s="3">
        <v>3329</v>
      </c>
      <c r="L7" s="3">
        <v>3349</v>
      </c>
      <c r="M7" s="3">
        <v>3419</v>
      </c>
      <c r="N7" s="3">
        <v>3612</v>
      </c>
      <c r="O7" s="3">
        <v>3613</v>
      </c>
      <c r="P7" s="3">
        <v>3631</v>
      </c>
      <c r="Q7" s="3">
        <v>3639</v>
      </c>
      <c r="R7" s="3">
        <v>3722</v>
      </c>
      <c r="S7" s="3">
        <v>3724</v>
      </c>
      <c r="T7" s="3">
        <v>3745</v>
      </c>
      <c r="U7" s="3">
        <v>5512</v>
      </c>
      <c r="V7" s="3">
        <v>6112</v>
      </c>
      <c r="W7" s="3">
        <v>6171</v>
      </c>
      <c r="X7" s="3">
        <v>6402</v>
      </c>
      <c r="Y7" s="4">
        <v>6409</v>
      </c>
      <c r="Z7" s="80">
        <f>SUM(Z8:Z50)</f>
        <v>5602</v>
      </c>
      <c r="AA7" t="s">
        <v>13</v>
      </c>
    </row>
    <row r="8" spans="2:29" s="100" customFormat="1" ht="12" customHeight="1">
      <c r="B8" s="94" t="s">
        <v>16</v>
      </c>
      <c r="C8" s="95">
        <v>5011</v>
      </c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>
        <v>900</v>
      </c>
      <c r="U8" s="97"/>
      <c r="V8" s="97"/>
      <c r="W8" s="97"/>
      <c r="X8" s="97"/>
      <c r="Y8" s="98"/>
      <c r="Z8" s="99">
        <f>SUM(D8:Y8)</f>
        <v>900</v>
      </c>
      <c r="AA8" s="111"/>
      <c r="AC8" s="100" t="s">
        <v>13</v>
      </c>
    </row>
    <row r="9" spans="2:26" s="100" customFormat="1" ht="12" customHeight="1">
      <c r="B9" s="101" t="s">
        <v>16</v>
      </c>
      <c r="C9" s="102">
        <v>5021</v>
      </c>
      <c r="D9" s="103"/>
      <c r="E9" s="104"/>
      <c r="F9" s="104"/>
      <c r="G9" s="104"/>
      <c r="H9" s="104"/>
      <c r="I9" s="104"/>
      <c r="J9" s="104"/>
      <c r="K9" s="104"/>
      <c r="L9" s="104"/>
      <c r="M9" s="104">
        <v>5</v>
      </c>
      <c r="N9" s="104"/>
      <c r="O9" s="104"/>
      <c r="P9" s="104"/>
      <c r="Q9" s="104"/>
      <c r="R9" s="104"/>
      <c r="S9" s="104"/>
      <c r="T9" s="104">
        <v>55</v>
      </c>
      <c r="U9" s="104"/>
      <c r="V9" s="104"/>
      <c r="W9" s="104">
        <v>536</v>
      </c>
      <c r="X9" s="104"/>
      <c r="Y9" s="105"/>
      <c r="Z9" s="106">
        <f>SUM(D9:Y9)</f>
        <v>596</v>
      </c>
    </row>
    <row r="10" spans="2:26" s="100" customFormat="1" ht="12" customHeight="1">
      <c r="B10" s="101" t="s">
        <v>17</v>
      </c>
      <c r="C10" s="102">
        <v>5023</v>
      </c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>
        <v>786</v>
      </c>
      <c r="X10" s="104"/>
      <c r="Y10" s="105"/>
      <c r="Z10" s="106">
        <f>SUM(D10:Y10)</f>
        <v>786</v>
      </c>
    </row>
    <row r="11" spans="2:26" s="100" customFormat="1" ht="12" customHeight="1">
      <c r="B11" s="101" t="s">
        <v>97</v>
      </c>
      <c r="C11" s="102">
        <v>5031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>
        <v>225</v>
      </c>
      <c r="U11" s="108"/>
      <c r="V11" s="108">
        <v>135</v>
      </c>
      <c r="W11" s="104">
        <v>129</v>
      </c>
      <c r="X11" s="108"/>
      <c r="Y11" s="109"/>
      <c r="Z11" s="106">
        <f aca="true" t="shared" si="0" ref="Z11:Z30">SUM(D11:Y11)</f>
        <v>489</v>
      </c>
    </row>
    <row r="12" spans="2:29" s="100" customFormat="1" ht="12" customHeight="1">
      <c r="B12" s="101" t="s">
        <v>103</v>
      </c>
      <c r="C12" s="102">
        <v>5032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>
        <v>80</v>
      </c>
      <c r="U12" s="108"/>
      <c r="V12" s="104">
        <v>72</v>
      </c>
      <c r="W12" s="104">
        <v>46</v>
      </c>
      <c r="X12" s="108"/>
      <c r="Y12" s="109"/>
      <c r="Z12" s="106">
        <f t="shared" si="0"/>
        <v>198</v>
      </c>
      <c r="AC12" s="100" t="s">
        <v>13</v>
      </c>
    </row>
    <row r="13" spans="2:26" s="100" customFormat="1" ht="12" customHeight="1">
      <c r="B13" s="101" t="s">
        <v>102</v>
      </c>
      <c r="C13" s="102">
        <v>5038</v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>
        <v>10</v>
      </c>
      <c r="X13" s="104"/>
      <c r="Y13" s="105"/>
      <c r="Z13" s="106">
        <f t="shared" si="0"/>
        <v>10</v>
      </c>
    </row>
    <row r="14" spans="2:26" s="100" customFormat="1" ht="12" customHeight="1">
      <c r="B14" s="101" t="s">
        <v>64</v>
      </c>
      <c r="C14" s="102">
        <v>5132</v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>
        <v>10</v>
      </c>
      <c r="U14" s="104"/>
      <c r="V14" s="104"/>
      <c r="W14" s="104"/>
      <c r="X14" s="104"/>
      <c r="Y14" s="105"/>
      <c r="Z14" s="106">
        <f t="shared" si="0"/>
        <v>10</v>
      </c>
    </row>
    <row r="15" spans="2:26" s="100" customFormat="1" ht="12" customHeight="1">
      <c r="B15" s="101" t="s">
        <v>70</v>
      </c>
      <c r="C15" s="102">
        <v>5136</v>
      </c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>
        <v>2</v>
      </c>
      <c r="X15" s="104"/>
      <c r="Y15" s="105"/>
      <c r="Z15" s="106">
        <f t="shared" si="0"/>
        <v>2</v>
      </c>
    </row>
    <row r="16" spans="2:26" s="100" customFormat="1" ht="12" customHeight="1">
      <c r="B16" s="101" t="s">
        <v>100</v>
      </c>
      <c r="C16" s="102">
        <v>5137</v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>
        <v>25</v>
      </c>
      <c r="U16" s="104">
        <v>10</v>
      </c>
      <c r="V16" s="104"/>
      <c r="W16" s="104">
        <v>25</v>
      </c>
      <c r="X16" s="104"/>
      <c r="Y16" s="105"/>
      <c r="Z16" s="106">
        <f t="shared" si="0"/>
        <v>60</v>
      </c>
    </row>
    <row r="17" spans="2:28" s="100" customFormat="1" ht="12" customHeight="1">
      <c r="B17" s="101" t="s">
        <v>115</v>
      </c>
      <c r="C17" s="102">
        <v>5138</v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>
        <v>15</v>
      </c>
      <c r="S17" s="104"/>
      <c r="T17" s="104"/>
      <c r="U17" s="104"/>
      <c r="V17" s="104"/>
      <c r="W17" s="104"/>
      <c r="X17" s="104"/>
      <c r="Y17" s="105"/>
      <c r="Z17" s="106">
        <f t="shared" si="0"/>
        <v>15</v>
      </c>
      <c r="AB17" s="110" t="s">
        <v>13</v>
      </c>
    </row>
    <row r="18" spans="2:28" s="100" customFormat="1" ht="12" customHeight="1">
      <c r="B18" s="101" t="s">
        <v>18</v>
      </c>
      <c r="C18" s="102">
        <v>5139</v>
      </c>
      <c r="D18" s="103"/>
      <c r="E18" s="104"/>
      <c r="F18" s="104"/>
      <c r="G18" s="104"/>
      <c r="H18" s="104"/>
      <c r="I18" s="104"/>
      <c r="J18" s="104">
        <v>3</v>
      </c>
      <c r="K18" s="104"/>
      <c r="L18" s="104"/>
      <c r="M18" s="104">
        <v>30</v>
      </c>
      <c r="N18" s="104">
        <v>10</v>
      </c>
      <c r="O18" s="104"/>
      <c r="P18" s="104"/>
      <c r="Q18" s="104">
        <v>80</v>
      </c>
      <c r="R18" s="104">
        <v>20</v>
      </c>
      <c r="S18" s="104"/>
      <c r="T18" s="104">
        <v>25</v>
      </c>
      <c r="U18" s="104">
        <v>20</v>
      </c>
      <c r="V18" s="104"/>
      <c r="W18" s="104">
        <v>60</v>
      </c>
      <c r="X18" s="104"/>
      <c r="Y18" s="105"/>
      <c r="Z18" s="106">
        <f t="shared" si="0"/>
        <v>248</v>
      </c>
      <c r="AB18" s="100" t="s">
        <v>13</v>
      </c>
    </row>
    <row r="19" spans="2:26" s="100" customFormat="1" ht="12" customHeight="1">
      <c r="B19" s="101" t="s">
        <v>71</v>
      </c>
      <c r="C19" s="102">
        <v>5141</v>
      </c>
      <c r="E19" s="104">
        <v>9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>
        <v>100</v>
      </c>
      <c r="X19" s="104"/>
      <c r="Y19" s="105"/>
      <c r="Z19" s="106">
        <f t="shared" si="0"/>
        <v>109</v>
      </c>
    </row>
    <row r="20" spans="2:26" s="100" customFormat="1" ht="12" customHeight="1">
      <c r="B20" s="101" t="s">
        <v>24</v>
      </c>
      <c r="C20" s="102">
        <v>5151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>
        <v>30</v>
      </c>
      <c r="O20" s="104">
        <v>2</v>
      </c>
      <c r="P20" s="104"/>
      <c r="Q20" s="104"/>
      <c r="R20" s="104"/>
      <c r="S20" s="104"/>
      <c r="T20" s="104"/>
      <c r="U20" s="104"/>
      <c r="V20" s="104"/>
      <c r="W20" s="104">
        <v>35</v>
      </c>
      <c r="X20" s="104"/>
      <c r="Y20" s="105"/>
      <c r="Z20" s="106">
        <f t="shared" si="0"/>
        <v>67</v>
      </c>
    </row>
    <row r="21" spans="2:26" s="100" customFormat="1" ht="12" customHeight="1">
      <c r="B21" s="101" t="s">
        <v>19</v>
      </c>
      <c r="C21" s="102">
        <v>5153</v>
      </c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4">
        <v>5</v>
      </c>
      <c r="O21" s="104">
        <v>15</v>
      </c>
      <c r="P21" s="104"/>
      <c r="Q21" s="104"/>
      <c r="R21" s="104"/>
      <c r="S21" s="104"/>
      <c r="T21" s="104"/>
      <c r="U21" s="104"/>
      <c r="V21" s="104"/>
      <c r="W21" s="104">
        <v>95</v>
      </c>
      <c r="X21" s="104"/>
      <c r="Y21" s="105"/>
      <c r="Z21" s="106">
        <f t="shared" si="0"/>
        <v>115</v>
      </c>
    </row>
    <row r="22" spans="2:26" s="100" customFormat="1" ht="12" customHeight="1">
      <c r="B22" s="101" t="s">
        <v>15</v>
      </c>
      <c r="C22" s="102">
        <v>5154</v>
      </c>
      <c r="D22" s="103"/>
      <c r="E22" s="104"/>
      <c r="F22" s="104"/>
      <c r="G22" s="104"/>
      <c r="H22" s="104"/>
      <c r="I22" s="104"/>
      <c r="J22" s="104"/>
      <c r="K22" s="104">
        <v>3</v>
      </c>
      <c r="L22" s="104"/>
      <c r="M22" s="104">
        <v>10</v>
      </c>
      <c r="N22" s="104">
        <v>35</v>
      </c>
      <c r="O22" s="104">
        <v>20</v>
      </c>
      <c r="P22" s="104">
        <v>50</v>
      </c>
      <c r="Q22" s="104"/>
      <c r="R22" s="104"/>
      <c r="S22" s="104"/>
      <c r="T22" s="104"/>
      <c r="U22" s="104">
        <v>15</v>
      </c>
      <c r="V22" s="104"/>
      <c r="W22" s="104">
        <v>100</v>
      </c>
      <c r="X22" s="104"/>
      <c r="Y22" s="105"/>
      <c r="Z22" s="106">
        <f t="shared" si="0"/>
        <v>233</v>
      </c>
    </row>
    <row r="23" spans="2:28" s="100" customFormat="1" ht="12" customHeight="1">
      <c r="B23" s="101" t="s">
        <v>114</v>
      </c>
      <c r="C23" s="102">
        <v>5156</v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>
        <v>95</v>
      </c>
      <c r="R23" s="104"/>
      <c r="S23" s="104"/>
      <c r="T23" s="104">
        <v>35</v>
      </c>
      <c r="U23" s="104">
        <v>15</v>
      </c>
      <c r="V23" s="104"/>
      <c r="W23" s="104"/>
      <c r="X23" s="104"/>
      <c r="Y23" s="105"/>
      <c r="Z23" s="106">
        <f t="shared" si="0"/>
        <v>145</v>
      </c>
      <c r="AB23" s="100" t="s">
        <v>13</v>
      </c>
    </row>
    <row r="24" spans="2:30" s="100" customFormat="1" ht="12" customHeight="1">
      <c r="B24" s="101" t="s">
        <v>22</v>
      </c>
      <c r="C24" s="102">
        <v>5161</v>
      </c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>
        <v>5</v>
      </c>
      <c r="X24" s="104"/>
      <c r="Y24" s="105"/>
      <c r="Z24" s="106">
        <f t="shared" si="0"/>
        <v>5</v>
      </c>
      <c r="AD24" s="100" t="s">
        <v>13</v>
      </c>
    </row>
    <row r="25" spans="2:26" s="100" customFormat="1" ht="12" customHeight="1">
      <c r="B25" s="101" t="s">
        <v>72</v>
      </c>
      <c r="C25" s="102">
        <v>5162</v>
      </c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>
        <v>20</v>
      </c>
      <c r="X25" s="104"/>
      <c r="Y25" s="105"/>
      <c r="Z25" s="106">
        <f t="shared" si="0"/>
        <v>20</v>
      </c>
    </row>
    <row r="26" spans="2:26" s="100" customFormat="1" ht="12" customHeight="1">
      <c r="B26" s="101" t="s">
        <v>28</v>
      </c>
      <c r="C26" s="102">
        <v>5163</v>
      </c>
      <c r="D26" s="103"/>
      <c r="E26" s="104">
        <v>4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>
        <v>10</v>
      </c>
      <c r="R26" s="104"/>
      <c r="S26" s="104"/>
      <c r="T26" s="104">
        <v>1</v>
      </c>
      <c r="U26" s="104">
        <v>20</v>
      </c>
      <c r="V26" s="104">
        <v>7</v>
      </c>
      <c r="W26" s="104">
        <v>40</v>
      </c>
      <c r="X26" s="104"/>
      <c r="Y26" s="105"/>
      <c r="Z26" s="106">
        <f t="shared" si="0"/>
        <v>82</v>
      </c>
    </row>
    <row r="27" spans="2:26" s="100" customFormat="1" ht="12" customHeight="1">
      <c r="B27" s="101" t="s">
        <v>21</v>
      </c>
      <c r="C27" s="102">
        <v>5166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>
        <v>25</v>
      </c>
      <c r="X27" s="104"/>
      <c r="Y27" s="105"/>
      <c r="Z27" s="106">
        <f t="shared" si="0"/>
        <v>25</v>
      </c>
    </row>
    <row r="28" spans="2:26" s="100" customFormat="1" ht="12" customHeight="1">
      <c r="B28" s="101" t="s">
        <v>26</v>
      </c>
      <c r="C28" s="102">
        <v>5167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>
        <v>10</v>
      </c>
      <c r="X28" s="104"/>
      <c r="Y28" s="105"/>
      <c r="Z28" s="106">
        <f t="shared" si="0"/>
        <v>10</v>
      </c>
    </row>
    <row r="29" spans="2:26" s="100" customFormat="1" ht="12" customHeight="1">
      <c r="B29" s="101" t="s">
        <v>29</v>
      </c>
      <c r="C29" s="102">
        <v>5168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>
        <v>25</v>
      </c>
      <c r="X29" s="104"/>
      <c r="Y29" s="105"/>
      <c r="Z29" s="106">
        <f t="shared" si="0"/>
        <v>25</v>
      </c>
    </row>
    <row r="30" spans="2:26" s="100" customFormat="1" ht="12" customHeight="1">
      <c r="B30" s="101" t="s">
        <v>20</v>
      </c>
      <c r="C30" s="102">
        <v>5169</v>
      </c>
      <c r="D30" s="103"/>
      <c r="E30" s="104"/>
      <c r="F30" s="104"/>
      <c r="G30" s="104"/>
      <c r="H30" s="104"/>
      <c r="I30" s="104"/>
      <c r="J30" s="104">
        <v>10</v>
      </c>
      <c r="K30" s="104">
        <v>20</v>
      </c>
      <c r="L30" s="104"/>
      <c r="M30" s="104">
        <v>10</v>
      </c>
      <c r="N30" s="104">
        <v>15</v>
      </c>
      <c r="O30" s="104"/>
      <c r="P30" s="104"/>
      <c r="Q30" s="104">
        <v>20</v>
      </c>
      <c r="R30" s="104">
        <v>430</v>
      </c>
      <c r="S30" s="104">
        <v>10</v>
      </c>
      <c r="T30" s="104">
        <v>80</v>
      </c>
      <c r="U30" s="104">
        <v>5</v>
      </c>
      <c r="V30" s="104"/>
      <c r="W30" s="104">
        <v>50</v>
      </c>
      <c r="X30" s="104"/>
      <c r="Y30" s="105"/>
      <c r="Z30" s="106">
        <f t="shared" si="0"/>
        <v>650</v>
      </c>
    </row>
    <row r="31" spans="2:28" s="100" customFormat="1" ht="12" customHeight="1">
      <c r="B31" s="101" t="s">
        <v>113</v>
      </c>
      <c r="C31" s="102">
        <v>5171</v>
      </c>
      <c r="D31" s="103"/>
      <c r="E31" s="104"/>
      <c r="F31" s="104"/>
      <c r="G31" s="104"/>
      <c r="H31" s="104"/>
      <c r="I31" s="104"/>
      <c r="J31" s="104"/>
      <c r="K31" s="104"/>
      <c r="L31" s="104">
        <v>5</v>
      </c>
      <c r="M31" s="104">
        <v>10</v>
      </c>
      <c r="N31" s="104">
        <v>30</v>
      </c>
      <c r="O31" s="104"/>
      <c r="P31" s="104">
        <v>10</v>
      </c>
      <c r="Q31" s="104">
        <v>70</v>
      </c>
      <c r="R31" s="104"/>
      <c r="S31" s="104"/>
      <c r="T31" s="104">
        <v>50</v>
      </c>
      <c r="U31" s="104">
        <v>10</v>
      </c>
      <c r="V31" s="104"/>
      <c r="W31" s="104">
        <v>10</v>
      </c>
      <c r="X31" s="104"/>
      <c r="Y31" s="105"/>
      <c r="Z31" s="106">
        <f>SUM(D31:Y31)</f>
        <v>195</v>
      </c>
      <c r="AA31" s="100" t="s">
        <v>13</v>
      </c>
      <c r="AB31" s="111" t="s">
        <v>13</v>
      </c>
    </row>
    <row r="32" spans="2:26" s="100" customFormat="1" ht="12" customHeight="1">
      <c r="B32" s="101" t="s">
        <v>65</v>
      </c>
      <c r="C32" s="102">
        <v>5172</v>
      </c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>
        <v>10</v>
      </c>
      <c r="X32" s="104"/>
      <c r="Y32" s="105"/>
      <c r="Z32" s="106">
        <f>SUM(D32:Y32)</f>
        <v>10</v>
      </c>
    </row>
    <row r="33" spans="2:30" s="100" customFormat="1" ht="12" customHeight="1">
      <c r="B33" s="101" t="s">
        <v>25</v>
      </c>
      <c r="C33" s="102">
        <v>5173</v>
      </c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>
        <v>65</v>
      </c>
      <c r="X33" s="104"/>
      <c r="Y33" s="105"/>
      <c r="Z33" s="106">
        <f>SUM(D33:Y33)</f>
        <v>65</v>
      </c>
      <c r="AB33" s="100" t="s">
        <v>13</v>
      </c>
      <c r="AD33" s="100" t="s">
        <v>13</v>
      </c>
    </row>
    <row r="34" spans="2:26" s="100" customFormat="1" ht="12" customHeight="1">
      <c r="B34" s="101" t="s">
        <v>23</v>
      </c>
      <c r="C34" s="102">
        <v>5175</v>
      </c>
      <c r="D34" s="103"/>
      <c r="E34" s="104"/>
      <c r="F34" s="104"/>
      <c r="G34" s="104"/>
      <c r="H34" s="104"/>
      <c r="I34" s="104"/>
      <c r="J34" s="104">
        <v>35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>
        <v>15</v>
      </c>
      <c r="V34" s="104"/>
      <c r="W34" s="104">
        <v>30</v>
      </c>
      <c r="X34" s="104"/>
      <c r="Y34" s="105"/>
      <c r="Z34" s="106">
        <f>SUM(D34:Y34)</f>
        <v>80</v>
      </c>
    </row>
    <row r="35" spans="2:26" s="100" customFormat="1" ht="12" customHeight="1">
      <c r="B35" s="112" t="s">
        <v>62</v>
      </c>
      <c r="C35" s="113">
        <v>5193</v>
      </c>
      <c r="D35" s="114"/>
      <c r="E35" s="115"/>
      <c r="F35" s="115">
        <v>32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6"/>
      <c r="Z35" s="106">
        <f>SUM(D35:Y35)</f>
        <v>32</v>
      </c>
    </row>
    <row r="36" spans="2:26" s="100" customFormat="1" ht="12" customHeight="1">
      <c r="B36" s="101" t="s">
        <v>27</v>
      </c>
      <c r="C36" s="102">
        <v>5194</v>
      </c>
      <c r="D36" s="103"/>
      <c r="E36" s="104"/>
      <c r="F36" s="104"/>
      <c r="G36" s="104"/>
      <c r="H36" s="104"/>
      <c r="I36" s="104"/>
      <c r="J36" s="104">
        <v>10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>
        <v>2</v>
      </c>
      <c r="V36" s="104"/>
      <c r="W36" s="104"/>
      <c r="X36" s="104"/>
      <c r="Y36" s="105"/>
      <c r="Z36" s="106">
        <f>SUM(D36:Y36)</f>
        <v>12</v>
      </c>
    </row>
    <row r="37" spans="2:26" s="100" customFormat="1" ht="12" customHeight="1">
      <c r="B37" s="101" t="s">
        <v>150</v>
      </c>
      <c r="C37" s="102">
        <v>5212</v>
      </c>
      <c r="D37" s="103">
        <v>60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>
        <f>SUM(D37:X37)</f>
        <v>60</v>
      </c>
    </row>
    <row r="38" spans="2:26" s="100" customFormat="1" ht="12" customHeight="1">
      <c r="B38" s="101" t="s">
        <v>116</v>
      </c>
      <c r="C38" s="102">
        <v>5221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5"/>
      <c r="Z38" s="106">
        <f>SUM(D38:X38)</f>
        <v>0</v>
      </c>
    </row>
    <row r="39" spans="2:26" s="100" customFormat="1" ht="12" customHeight="1">
      <c r="B39" s="101" t="s">
        <v>98</v>
      </c>
      <c r="C39" s="102">
        <v>5222</v>
      </c>
      <c r="D39" s="103"/>
      <c r="E39" s="104"/>
      <c r="F39" s="104"/>
      <c r="G39" s="104"/>
      <c r="H39" s="104"/>
      <c r="I39" s="104"/>
      <c r="J39" s="104"/>
      <c r="K39" s="104"/>
      <c r="L39" s="104"/>
      <c r="M39" s="104">
        <v>15</v>
      </c>
      <c r="N39" s="104"/>
      <c r="O39" s="104"/>
      <c r="P39" s="104"/>
      <c r="Q39" s="104"/>
      <c r="R39" s="104"/>
      <c r="S39" s="104"/>
      <c r="T39" s="104"/>
      <c r="U39" s="104">
        <v>15</v>
      </c>
      <c r="V39" s="104"/>
      <c r="W39" s="104"/>
      <c r="X39" s="104"/>
      <c r="Y39" s="105"/>
      <c r="Z39" s="106">
        <f>SUM(D39:X39)</f>
        <v>30</v>
      </c>
    </row>
    <row r="40" spans="2:26" s="100" customFormat="1" ht="12" customHeight="1">
      <c r="B40" s="101" t="s">
        <v>117</v>
      </c>
      <c r="C40" s="102">
        <v>5229</v>
      </c>
      <c r="D40" s="103"/>
      <c r="E40" s="104"/>
      <c r="F40" s="104"/>
      <c r="G40" s="104"/>
      <c r="H40" s="115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>
        <v>5</v>
      </c>
      <c r="X40" s="104"/>
      <c r="Y40" s="105"/>
      <c r="Z40" s="106">
        <f>SUM(D40:X40)</f>
        <v>5</v>
      </c>
    </row>
    <row r="41" spans="2:26" s="100" customFormat="1" ht="12" customHeight="1">
      <c r="B41" s="101" t="s">
        <v>99</v>
      </c>
      <c r="C41" s="102">
        <v>5321</v>
      </c>
      <c r="D41" s="107"/>
      <c r="E41" s="108"/>
      <c r="F41" s="108"/>
      <c r="G41" s="117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4"/>
      <c r="W41" s="104"/>
      <c r="X41" s="108"/>
      <c r="Y41" s="109"/>
      <c r="Z41" s="106">
        <f>SUM(D41:Y41)</f>
        <v>0</v>
      </c>
    </row>
    <row r="42" spans="2:26" s="100" customFormat="1" ht="12" customHeight="1">
      <c r="B42" s="112" t="s">
        <v>66</v>
      </c>
      <c r="C42" s="102">
        <v>5329</v>
      </c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>
        <v>5</v>
      </c>
      <c r="X42" s="115"/>
      <c r="Y42" s="116"/>
      <c r="Z42" s="106">
        <f>SUM(D42:Y42)</f>
        <v>5</v>
      </c>
    </row>
    <row r="43" spans="2:26" s="100" customFormat="1" ht="12" customHeight="1">
      <c r="B43" s="112" t="s">
        <v>112</v>
      </c>
      <c r="C43" s="102">
        <v>5339</v>
      </c>
      <c r="D43" s="114"/>
      <c r="E43" s="115"/>
      <c r="F43" s="115"/>
      <c r="G43" s="115"/>
      <c r="H43" s="115">
        <v>10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6"/>
      <c r="Z43" s="106">
        <f>SUM(D43:X43)</f>
        <v>10</v>
      </c>
    </row>
    <row r="44" spans="2:29" s="100" customFormat="1" ht="12" customHeight="1">
      <c r="B44" s="101" t="s">
        <v>152</v>
      </c>
      <c r="C44" s="102">
        <v>5362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>
        <v>1</v>
      </c>
      <c r="X44" s="104"/>
      <c r="Y44" s="105"/>
      <c r="Z44" s="106">
        <f>SUM(D44:Y44)</f>
        <v>1</v>
      </c>
      <c r="AA44" s="189" t="s">
        <v>13</v>
      </c>
      <c r="AB44" s="188"/>
      <c r="AC44" s="188"/>
    </row>
    <row r="45" spans="2:29" s="100" customFormat="1" ht="12" customHeight="1">
      <c r="B45" s="101" t="s">
        <v>118</v>
      </c>
      <c r="C45" s="102">
        <v>5364</v>
      </c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5"/>
      <c r="Z45" s="106">
        <f>SUM(D45:Y45)</f>
        <v>0</v>
      </c>
      <c r="AA45" s="126"/>
      <c r="AB45" s="125"/>
      <c r="AC45" s="125"/>
    </row>
    <row r="46" spans="2:29" s="100" customFormat="1" ht="12" customHeight="1">
      <c r="B46" s="101" t="s">
        <v>107</v>
      </c>
      <c r="C46" s="102">
        <v>5493</v>
      </c>
      <c r="D46" s="103"/>
      <c r="E46" s="104"/>
      <c r="F46" s="104"/>
      <c r="G46" s="104"/>
      <c r="H46" s="104"/>
      <c r="I46" s="104"/>
      <c r="J46" s="104">
        <v>1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5"/>
      <c r="Z46" s="106">
        <f>SUM(D46:Y46)</f>
        <v>1</v>
      </c>
      <c r="AA46" s="126"/>
      <c r="AB46" s="125"/>
      <c r="AC46" s="125"/>
    </row>
    <row r="47" spans="2:29" s="100" customFormat="1" ht="12" customHeight="1">
      <c r="B47" s="101" t="s">
        <v>107</v>
      </c>
      <c r="C47" s="102">
        <v>5492</v>
      </c>
      <c r="D47" s="198"/>
      <c r="E47" s="199"/>
      <c r="F47" s="199"/>
      <c r="G47" s="199"/>
      <c r="H47" s="199"/>
      <c r="I47" s="199"/>
      <c r="J47" s="199"/>
      <c r="K47" s="199"/>
      <c r="L47" s="200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04"/>
      <c r="Y47" s="105"/>
      <c r="Z47" s="106"/>
      <c r="AA47" s="126"/>
      <c r="AB47" s="125"/>
      <c r="AC47" s="125"/>
    </row>
    <row r="48" spans="2:26" s="100" customFormat="1" ht="12" customHeight="1">
      <c r="B48" s="101" t="s">
        <v>74</v>
      </c>
      <c r="C48" s="113">
        <v>6121</v>
      </c>
      <c r="E48" s="97">
        <v>10</v>
      </c>
      <c r="F48" s="97"/>
      <c r="G48" s="97"/>
      <c r="H48" s="97"/>
      <c r="I48" s="97"/>
      <c r="J48" s="97"/>
      <c r="K48" s="97"/>
      <c r="M48" s="97">
        <v>150</v>
      </c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104"/>
      <c r="Y48" s="105"/>
      <c r="Z48" s="106">
        <f>SUM(D48:Y48)</f>
        <v>160</v>
      </c>
    </row>
    <row r="49" spans="2:28" s="100" customFormat="1" ht="12" customHeight="1">
      <c r="B49" s="101" t="s">
        <v>101</v>
      </c>
      <c r="C49" s="113">
        <v>6130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5"/>
      <c r="Z49" s="106">
        <f>SUM(D49:Y49)</f>
        <v>0</v>
      </c>
      <c r="AA49" s="100" t="s">
        <v>13</v>
      </c>
      <c r="AB49" s="100" t="s">
        <v>13</v>
      </c>
    </row>
    <row r="50" spans="2:28" s="100" customFormat="1" ht="12" customHeight="1" thickBot="1">
      <c r="B50" s="118" t="s">
        <v>106</v>
      </c>
      <c r="C50" s="119">
        <v>5901</v>
      </c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>
        <v>136</v>
      </c>
      <c r="X50" s="121"/>
      <c r="Y50" s="122"/>
      <c r="Z50" s="123">
        <f>SUM(D50:Y50)</f>
        <v>136</v>
      </c>
      <c r="AA50" s="100" t="s">
        <v>13</v>
      </c>
      <c r="AB50" s="100" t="s">
        <v>13</v>
      </c>
    </row>
    <row r="51" spans="2:23" s="100" customFormat="1" ht="10.5" customHeight="1">
      <c r="B51" s="100" t="s">
        <v>13</v>
      </c>
      <c r="C51" s="124"/>
      <c r="D51" s="111" t="s">
        <v>13</v>
      </c>
      <c r="T51" s="111" t="s">
        <v>13</v>
      </c>
      <c r="W51" s="111" t="s">
        <v>13</v>
      </c>
    </row>
    <row r="52" spans="2:26" s="100" customFormat="1" ht="14.25" customHeight="1">
      <c r="B52" s="137" t="s">
        <v>131</v>
      </c>
      <c r="C52" s="124"/>
      <c r="D52" s="111"/>
      <c r="T52" s="111"/>
      <c r="W52" s="111"/>
      <c r="Z52" s="111">
        <f>SUM(Z8:Z50)-Z48-Z49</f>
        <v>5442</v>
      </c>
    </row>
    <row r="53" spans="2:26" s="100" customFormat="1" ht="10.5" customHeight="1">
      <c r="B53" s="138" t="s">
        <v>132</v>
      </c>
      <c r="C53" s="124"/>
      <c r="D53" s="111"/>
      <c r="T53" s="111"/>
      <c r="W53" s="111"/>
      <c r="Z53" s="111">
        <f>Z48+Z49</f>
        <v>160</v>
      </c>
    </row>
    <row r="54" spans="2:26" s="100" customFormat="1" ht="10.5" customHeight="1">
      <c r="B54" s="138"/>
      <c r="C54" s="124"/>
      <c r="D54" s="111"/>
      <c r="T54" s="111"/>
      <c r="W54" s="111"/>
      <c r="Z54" s="111"/>
    </row>
    <row r="55" spans="2:24" s="100" customFormat="1" ht="10.5" customHeight="1">
      <c r="B55" s="187" t="s">
        <v>156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8"/>
      <c r="P55" s="188"/>
      <c r="Q55" s="188"/>
      <c r="R55" s="188"/>
      <c r="S55" s="188"/>
      <c r="U55" s="100" t="s">
        <v>13</v>
      </c>
      <c r="W55" s="111" t="s">
        <v>13</v>
      </c>
      <c r="X55" s="100" t="s">
        <v>13</v>
      </c>
    </row>
    <row r="56" spans="2:27" s="100" customFormat="1" ht="10.5" customHeight="1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AA56" s="111" t="s">
        <v>13</v>
      </c>
    </row>
    <row r="57" spans="1:19" ht="10.5" customHeight="1">
      <c r="A57" s="84"/>
      <c r="S57" s="83" t="s">
        <v>13</v>
      </c>
    </row>
    <row r="58" spans="2:19" ht="12.75" customHeight="1">
      <c r="B58" s="178" t="s">
        <v>13</v>
      </c>
      <c r="C58" s="178"/>
      <c r="S58" s="83" t="s">
        <v>13</v>
      </c>
    </row>
    <row r="59" spans="19:28" ht="18" hidden="1">
      <c r="S59" s="83" t="s">
        <v>13</v>
      </c>
      <c r="AA59" s="84"/>
      <c r="AB59" s="84"/>
    </row>
    <row r="60" spans="19:28" ht="18" hidden="1">
      <c r="S60" s="83" t="s">
        <v>13</v>
      </c>
      <c r="AA60" s="84"/>
      <c r="AB60" s="84"/>
    </row>
    <row r="61" spans="1:28" s="84" customFormat="1" ht="18">
      <c r="A61"/>
      <c r="B61"/>
      <c r="C61" s="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 s="83" t="s">
        <v>13</v>
      </c>
      <c r="T61"/>
      <c r="U61"/>
      <c r="V61"/>
      <c r="W61"/>
      <c r="X61"/>
      <c r="Y61"/>
      <c r="Z61"/>
      <c r="AA61" t="s">
        <v>13</v>
      </c>
      <c r="AB61" t="s">
        <v>13</v>
      </c>
    </row>
    <row r="62" spans="1:28" s="84" customFormat="1" ht="18">
      <c r="A62"/>
      <c r="B62"/>
      <c r="C62" s="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ht="12.75">
      <c r="V63" s="72"/>
    </row>
  </sheetData>
  <sheetProtection/>
  <mergeCells count="26">
    <mergeCell ref="B3:B5"/>
    <mergeCell ref="F3:F5"/>
    <mergeCell ref="G3:G5"/>
    <mergeCell ref="H3:H5"/>
    <mergeCell ref="I3:I5"/>
    <mergeCell ref="J3:J5"/>
    <mergeCell ref="D3:D5"/>
    <mergeCell ref="E3:E5"/>
    <mergeCell ref="R3:R5"/>
    <mergeCell ref="T3:T5"/>
    <mergeCell ref="K3:K5"/>
    <mergeCell ref="M3:M5"/>
    <mergeCell ref="N3:N5"/>
    <mergeCell ref="P3:P5"/>
    <mergeCell ref="O3:O5"/>
    <mergeCell ref="L3:L5"/>
    <mergeCell ref="B55:S56"/>
    <mergeCell ref="B58:C58"/>
    <mergeCell ref="AA44:AC44"/>
    <mergeCell ref="X3:X5"/>
    <mergeCell ref="Y3:Y5"/>
    <mergeCell ref="U3:U5"/>
    <mergeCell ref="V3:V5"/>
    <mergeCell ref="W3:W5"/>
    <mergeCell ref="Q3:Q5"/>
    <mergeCell ref="S3:S5"/>
  </mergeCells>
  <printOptions gridLines="1"/>
  <pageMargins left="0.25" right="0.25" top="0.75" bottom="0.75" header="0.3" footer="0.3"/>
  <pageSetup blackAndWhite="1" fitToHeight="1" fitToWidth="1" horizontalDpi="600" verticalDpi="600" orientation="landscape" paperSize="9" scale="66" r:id="rId1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D12" sqref="D12"/>
    </sheetView>
  </sheetViews>
  <sheetFormatPr defaultColWidth="9.140625" defaultRowHeight="12.75"/>
  <cols>
    <col min="3" max="3" width="26.8515625" style="0" customWidth="1"/>
    <col min="4" max="4" width="27.140625" style="0" customWidth="1"/>
  </cols>
  <sheetData>
    <row r="1" ht="13.5" thickBot="1"/>
    <row r="2" spans="1:4" ht="12.75">
      <c r="A2" s="127" t="s">
        <v>58</v>
      </c>
      <c r="B2" s="127" t="s">
        <v>58</v>
      </c>
      <c r="C2" s="128" t="s">
        <v>59</v>
      </c>
      <c r="D2" s="129"/>
    </row>
    <row r="3" spans="1:4" ht="13.5" thickBot="1">
      <c r="A3" s="66"/>
      <c r="B3" s="67">
        <v>8115</v>
      </c>
      <c r="C3" s="67" t="s">
        <v>57</v>
      </c>
      <c r="D3" s="68">
        <v>0</v>
      </c>
    </row>
    <row r="4" spans="1:4" ht="13.5" thickBot="1">
      <c r="A4" s="66"/>
      <c r="B4" s="67">
        <v>8123</v>
      </c>
      <c r="C4" s="75" t="s">
        <v>119</v>
      </c>
      <c r="D4" s="68">
        <v>675</v>
      </c>
    </row>
    <row r="5" spans="1:4" ht="13.5" thickBot="1">
      <c r="A5" s="66"/>
      <c r="B5" s="67">
        <v>8124</v>
      </c>
      <c r="C5" s="75" t="s">
        <v>79</v>
      </c>
      <c r="D5" s="68">
        <v>-646</v>
      </c>
    </row>
    <row r="6" spans="1:4" ht="13.5" thickBot="1">
      <c r="A6" s="35" t="s">
        <v>58</v>
      </c>
      <c r="B6" s="35" t="s">
        <v>58</v>
      </c>
      <c r="C6" s="24" t="s">
        <v>59</v>
      </c>
      <c r="D6" s="32">
        <f>SUM(D3:D5)</f>
        <v>29</v>
      </c>
    </row>
    <row r="7" spans="1:4" ht="16.5" thickBot="1">
      <c r="A7" s="38" t="s">
        <v>13</v>
      </c>
      <c r="B7" s="38" t="s">
        <v>13</v>
      </c>
      <c r="C7" s="39" t="s">
        <v>80</v>
      </c>
      <c r="D7" s="40">
        <f>SUM(D3:D5)</f>
        <v>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2019-03-14T16:49:06Z</cp:lastPrinted>
  <dcterms:modified xsi:type="dcterms:W3CDTF">2019-03-25T10:34:43Z</dcterms:modified>
  <cp:category/>
  <cp:version/>
  <cp:contentType/>
  <cp:contentStatus/>
</cp:coreProperties>
</file>